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mc:AlternateContent xmlns:mc="http://schemas.openxmlformats.org/markup-compatibility/2006">
    <mc:Choice Requires="x15">
      <x15ac:absPath xmlns:x15ac="http://schemas.microsoft.com/office/spreadsheetml/2010/11/ac" url="/Users/christinedevries/Desktop/Tiny House Guide Web Site/"/>
    </mc:Choice>
  </mc:AlternateContent>
  <xr:revisionPtr revIDLastSave="0" documentId="8_{1FF76398-C13F-3442-B77B-BDE33FE4E450}" xr6:coauthVersionLast="47" xr6:coauthVersionMax="47" xr10:uidLastSave="{00000000-0000-0000-0000-000000000000}"/>
  <bookViews>
    <workbookView xWindow="1560" yWindow="760" windowWidth="30240" windowHeight="17900" activeTab="8" xr2:uid="{00000000-000D-0000-FFFF-FFFF00000000}"/>
  </bookViews>
  <sheets>
    <sheet name="Summary" sheetId="1" r:id="rId1"/>
    <sheet name="Costings" sheetId="2" r:id="rId2"/>
    <sheet name="Budget Add-ons" sheetId="3" r:id="rId3"/>
    <sheet name="Assumptions" sheetId="4" r:id="rId4"/>
    <sheet name="Builder Leads" sheetId="5" r:id="rId5"/>
    <sheet name="Build Calculator" sheetId="6" r:id="rId6"/>
    <sheet name="Australia Inputs" sheetId="7" r:id="rId7"/>
    <sheet name="Build Calendar" sheetId="8" r:id="rId8"/>
    <sheet name="Lease vs Buy"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9" l="1"/>
  <c r="B7" i="9"/>
  <c r="B6" i="9"/>
  <c r="B9" i="9" s="1"/>
  <c r="B5" i="9"/>
  <c r="F20" i="8"/>
  <c r="F19" i="8"/>
  <c r="F18" i="8"/>
  <c r="F17" i="8"/>
  <c r="F16" i="8"/>
  <c r="F15" i="8"/>
  <c r="F14" i="8"/>
  <c r="F13" i="8"/>
  <c r="B10" i="8"/>
  <c r="B9" i="8"/>
  <c r="B6" i="8"/>
  <c r="K9" i="7"/>
  <c r="K8" i="7"/>
  <c r="K7" i="7"/>
  <c r="B7" i="7"/>
  <c r="K6" i="7"/>
  <c r="J81" i="6"/>
  <c r="I81" i="6"/>
  <c r="H81" i="6"/>
  <c r="I80" i="6"/>
  <c r="H80" i="6"/>
  <c r="J80" i="6" s="1"/>
  <c r="J79" i="6"/>
  <c r="I79" i="6"/>
  <c r="H79" i="6"/>
  <c r="I78" i="6"/>
  <c r="H78" i="6"/>
  <c r="J78" i="6" s="1"/>
  <c r="J77" i="6"/>
  <c r="I77" i="6"/>
  <c r="H77" i="6"/>
  <c r="I76" i="6"/>
  <c r="P15" i="6" s="1"/>
  <c r="H76" i="6"/>
  <c r="J76" i="6" s="1"/>
  <c r="J75" i="6"/>
  <c r="I75" i="6"/>
  <c r="H75" i="6"/>
  <c r="J74" i="6"/>
  <c r="H74" i="6"/>
  <c r="I74" i="6" s="1"/>
  <c r="J73" i="6"/>
  <c r="H73" i="6"/>
  <c r="I73" i="6" s="1"/>
  <c r="I72" i="6"/>
  <c r="H72" i="6"/>
  <c r="J72" i="6" s="1"/>
  <c r="I71" i="6"/>
  <c r="H71" i="6"/>
  <c r="J71" i="6" s="1"/>
  <c r="Q14" i="6" s="1"/>
  <c r="J70" i="6"/>
  <c r="H70" i="6"/>
  <c r="I70" i="6" s="1"/>
  <c r="J69" i="6"/>
  <c r="H69" i="6"/>
  <c r="I69" i="6" s="1"/>
  <c r="J68" i="6"/>
  <c r="I68" i="6"/>
  <c r="H68" i="6"/>
  <c r="J67" i="6"/>
  <c r="I67" i="6"/>
  <c r="H67" i="6"/>
  <c r="J66" i="6"/>
  <c r="I66" i="6"/>
  <c r="H66" i="6"/>
  <c r="J65" i="6"/>
  <c r="Q13" i="6" s="1"/>
  <c r="H65" i="6"/>
  <c r="I65" i="6" s="1"/>
  <c r="J64" i="6"/>
  <c r="I64" i="6"/>
  <c r="H64" i="6"/>
  <c r="J63" i="6"/>
  <c r="H63" i="6"/>
  <c r="I63" i="6" s="1"/>
  <c r="J62" i="6"/>
  <c r="H62" i="6"/>
  <c r="I62" i="6" s="1"/>
  <c r="J61" i="6"/>
  <c r="Q12" i="6" s="1"/>
  <c r="I61" i="6"/>
  <c r="H61" i="6"/>
  <c r="J60" i="6"/>
  <c r="H60" i="6"/>
  <c r="I60" i="6" s="1"/>
  <c r="J59" i="6"/>
  <c r="H59" i="6"/>
  <c r="I59" i="6" s="1"/>
  <c r="J58" i="6"/>
  <c r="H58" i="6"/>
  <c r="I58" i="6" s="1"/>
  <c r="J57" i="6"/>
  <c r="H57" i="6"/>
  <c r="I57" i="6" s="1"/>
  <c r="J56" i="6"/>
  <c r="I56" i="6"/>
  <c r="H56" i="6"/>
  <c r="J55" i="6"/>
  <c r="I55" i="6"/>
  <c r="H55" i="6"/>
  <c r="J54" i="6"/>
  <c r="H54" i="6"/>
  <c r="I54" i="6" s="1"/>
  <c r="J53" i="6"/>
  <c r="I53" i="6"/>
  <c r="H53" i="6"/>
  <c r="J52" i="6"/>
  <c r="H52" i="6"/>
  <c r="I52" i="6" s="1"/>
  <c r="J51" i="6"/>
  <c r="H51" i="6"/>
  <c r="I51" i="6" s="1"/>
  <c r="J50" i="6"/>
  <c r="I50" i="6"/>
  <c r="H50" i="6"/>
  <c r="J49" i="6"/>
  <c r="H49" i="6"/>
  <c r="I49" i="6" s="1"/>
  <c r="J48" i="6"/>
  <c r="Q11" i="6" s="1"/>
  <c r="I48" i="6"/>
  <c r="H48" i="6"/>
  <c r="J47" i="6"/>
  <c r="H47" i="6"/>
  <c r="I47" i="6" s="1"/>
  <c r="J46" i="6"/>
  <c r="H46" i="6"/>
  <c r="I46" i="6" s="1"/>
  <c r="J45" i="6"/>
  <c r="Q10" i="6" s="1"/>
  <c r="H45" i="6"/>
  <c r="I45" i="6" s="1"/>
  <c r="J44" i="6"/>
  <c r="H44" i="6"/>
  <c r="I44" i="6" s="1"/>
  <c r="J43" i="6"/>
  <c r="H43" i="6"/>
  <c r="I43" i="6" s="1"/>
  <c r="J42" i="6"/>
  <c r="H42" i="6"/>
  <c r="I42" i="6" s="1"/>
  <c r="J41" i="6"/>
  <c r="H41" i="6"/>
  <c r="I41" i="6" s="1"/>
  <c r="J40" i="6"/>
  <c r="H40" i="6"/>
  <c r="I40" i="6" s="1"/>
  <c r="J39" i="6"/>
  <c r="H39" i="6"/>
  <c r="I39" i="6" s="1"/>
  <c r="J38" i="6"/>
  <c r="I38" i="6"/>
  <c r="H38" i="6"/>
  <c r="J37" i="6"/>
  <c r="H37" i="6"/>
  <c r="I37" i="6" s="1"/>
  <c r="J36" i="6"/>
  <c r="H36" i="6"/>
  <c r="I36" i="6" s="1"/>
  <c r="J35" i="6"/>
  <c r="H35" i="6"/>
  <c r="I35" i="6" s="1"/>
  <c r="J34" i="6"/>
  <c r="I34" i="6"/>
  <c r="H34" i="6"/>
  <c r="J33" i="6"/>
  <c r="I33" i="6"/>
  <c r="H33" i="6"/>
  <c r="G33" i="6"/>
  <c r="E33" i="6"/>
  <c r="J32" i="6"/>
  <c r="H32" i="6"/>
  <c r="G32" i="6"/>
  <c r="E32" i="6"/>
  <c r="I32" i="6" s="1"/>
  <c r="J31" i="6"/>
  <c r="H31" i="6"/>
  <c r="I31" i="6" s="1"/>
  <c r="J30" i="6"/>
  <c r="I30" i="6"/>
  <c r="H30" i="6"/>
  <c r="J29" i="6"/>
  <c r="H29" i="6"/>
  <c r="I29" i="6" s="1"/>
  <c r="J28" i="6"/>
  <c r="H28" i="6"/>
  <c r="I28" i="6" s="1"/>
  <c r="J27" i="6"/>
  <c r="I27" i="6"/>
  <c r="H27" i="6"/>
  <c r="J26" i="6"/>
  <c r="I26" i="6"/>
  <c r="H26" i="6"/>
  <c r="J25" i="6"/>
  <c r="H25" i="6"/>
  <c r="I25" i="6" s="1"/>
  <c r="J24" i="6"/>
  <c r="H24" i="6"/>
  <c r="I24" i="6" s="1"/>
  <c r="J23" i="6"/>
  <c r="H23" i="6"/>
  <c r="I23" i="6" s="1"/>
  <c r="J22" i="6"/>
  <c r="I22" i="6"/>
  <c r="H22" i="6"/>
  <c r="J21" i="6"/>
  <c r="Q7" i="6" s="1"/>
  <c r="I21" i="6"/>
  <c r="H21" i="6"/>
  <c r="Q9" i="6"/>
  <c r="Q8" i="6"/>
  <c r="E8" i="6"/>
  <c r="K5" i="7" s="1"/>
  <c r="R106" i="2"/>
  <c r="Q106" i="2"/>
  <c r="R105" i="2"/>
  <c r="Q105" i="2"/>
  <c r="R104" i="2"/>
  <c r="Q104" i="2"/>
  <c r="R103" i="2"/>
  <c r="Q103" i="2"/>
  <c r="R102" i="2"/>
  <c r="Q102" i="2"/>
  <c r="R101" i="2"/>
  <c r="Q101" i="2"/>
  <c r="R100" i="2"/>
  <c r="Q100" i="2"/>
  <c r="R99" i="2"/>
  <c r="Q99" i="2"/>
  <c r="R98" i="2"/>
  <c r="Q98" i="2"/>
  <c r="R97" i="2"/>
  <c r="Q97" i="2"/>
  <c r="R96" i="2"/>
  <c r="Q96" i="2"/>
  <c r="R95" i="2"/>
  <c r="Q95" i="2"/>
  <c r="R94" i="2"/>
  <c r="Q94" i="2"/>
  <c r="R93" i="2"/>
  <c r="Q93" i="2"/>
  <c r="R92" i="2"/>
  <c r="Q92" i="2"/>
  <c r="R91" i="2"/>
  <c r="Q91" i="2"/>
  <c r="R90" i="2"/>
  <c r="Q90" i="2"/>
  <c r="R89" i="2"/>
  <c r="Q89" i="2"/>
  <c r="R88" i="2"/>
  <c r="Q88" i="2"/>
  <c r="R87" i="2"/>
  <c r="Q87" i="2"/>
  <c r="R86" i="2"/>
  <c r="Q86" i="2"/>
  <c r="R85" i="2"/>
  <c r="Q85" i="2"/>
  <c r="R84" i="2"/>
  <c r="Q84" i="2"/>
  <c r="R83" i="2"/>
  <c r="Q83" i="2"/>
  <c r="R82" i="2"/>
  <c r="Q82" i="2"/>
  <c r="R81" i="2"/>
  <c r="Q81" i="2"/>
  <c r="R80" i="2"/>
  <c r="Q80" i="2"/>
  <c r="R79" i="2"/>
  <c r="Q79" i="2"/>
  <c r="R78" i="2"/>
  <c r="Q78" i="2"/>
  <c r="R77" i="2"/>
  <c r="Q77" i="2"/>
  <c r="R76" i="2"/>
  <c r="Q76" i="2"/>
  <c r="R75" i="2"/>
  <c r="Q75" i="2"/>
  <c r="R74" i="2"/>
  <c r="Q74" i="2"/>
  <c r="R73" i="2"/>
  <c r="Q73" i="2"/>
  <c r="R72" i="2"/>
  <c r="Q72" i="2"/>
  <c r="R71" i="2"/>
  <c r="Q71" i="2"/>
  <c r="R70" i="2"/>
  <c r="Q70" i="2"/>
  <c r="R69" i="2"/>
  <c r="Q69" i="2"/>
  <c r="R68" i="2"/>
  <c r="Q68" i="2"/>
  <c r="R67" i="2"/>
  <c r="Q67" i="2"/>
  <c r="R66" i="2"/>
  <c r="Q66" i="2"/>
  <c r="R65" i="2"/>
  <c r="Q65" i="2"/>
  <c r="R64" i="2"/>
  <c r="Q64" i="2"/>
  <c r="R63" i="2"/>
  <c r="Q63" i="2"/>
  <c r="R62" i="2"/>
  <c r="Q62" i="2"/>
  <c r="P62" i="2"/>
  <c r="R61" i="2"/>
  <c r="Q61" i="2"/>
  <c r="P61" i="2"/>
  <c r="R60" i="2"/>
  <c r="Q60" i="2"/>
  <c r="P60" i="2"/>
  <c r="R59" i="2"/>
  <c r="Q59" i="2"/>
  <c r="P59" i="2"/>
  <c r="R58" i="2"/>
  <c r="Q58" i="2"/>
  <c r="P58" i="2"/>
  <c r="R57" i="2"/>
  <c r="Q57" i="2"/>
  <c r="P57" i="2"/>
  <c r="R56" i="2"/>
  <c r="Q56" i="2"/>
  <c r="P56" i="2"/>
  <c r="R55" i="2"/>
  <c r="Q55" i="2"/>
  <c r="P55" i="2"/>
  <c r="R54" i="2"/>
  <c r="Q54" i="2"/>
  <c r="P54" i="2"/>
  <c r="R53" i="2"/>
  <c r="Q53" i="2"/>
  <c r="P53" i="2"/>
  <c r="R52" i="2"/>
  <c r="Q52" i="2"/>
  <c r="P52" i="2"/>
  <c r="R51" i="2"/>
  <c r="Q51" i="2"/>
  <c r="P51" i="2"/>
  <c r="R50" i="2"/>
  <c r="Q50" i="2"/>
  <c r="P50" i="2"/>
  <c r="R49" i="2"/>
  <c r="Q49" i="2"/>
  <c r="P49" i="2"/>
  <c r="R48" i="2"/>
  <c r="Q48" i="2"/>
  <c r="P48" i="2"/>
  <c r="R47" i="2"/>
  <c r="Q47" i="2"/>
  <c r="P47" i="2"/>
  <c r="R46" i="2"/>
  <c r="Q46" i="2"/>
  <c r="P46" i="2"/>
  <c r="R45" i="2"/>
  <c r="Q45" i="2"/>
  <c r="P45" i="2"/>
  <c r="R44" i="2"/>
  <c r="Q44" i="2"/>
  <c r="P44" i="2"/>
  <c r="R43" i="2"/>
  <c r="Q43" i="2"/>
  <c r="P43" i="2"/>
  <c r="R42" i="2"/>
  <c r="Q42" i="2"/>
  <c r="P42" i="2"/>
  <c r="R41" i="2"/>
  <c r="Q41" i="2"/>
  <c r="P41" i="2"/>
  <c r="R40" i="2"/>
  <c r="Q40" i="2"/>
  <c r="P40" i="2"/>
  <c r="R39" i="2"/>
  <c r="Q39" i="2"/>
  <c r="P39" i="2"/>
  <c r="R38" i="2"/>
  <c r="Q38" i="2"/>
  <c r="P38" i="2"/>
  <c r="R37" i="2"/>
  <c r="Q37" i="2"/>
  <c r="P37" i="2"/>
  <c r="R36" i="2"/>
  <c r="Q36" i="2"/>
  <c r="P36" i="2"/>
  <c r="R35" i="2"/>
  <c r="Q35" i="2"/>
  <c r="P35" i="2"/>
  <c r="R34" i="2"/>
  <c r="Q34" i="2"/>
  <c r="P34" i="2"/>
  <c r="R33" i="2"/>
  <c r="Q33" i="2"/>
  <c r="P33" i="2"/>
  <c r="R32" i="2"/>
  <c r="Q32" i="2"/>
  <c r="P32" i="2"/>
  <c r="R31" i="2"/>
  <c r="Q31" i="2"/>
  <c r="P31" i="2"/>
  <c r="R30" i="2"/>
  <c r="Q30" i="2"/>
  <c r="P30" i="2"/>
  <c r="R29" i="2"/>
  <c r="Q29" i="2"/>
  <c r="P29" i="2"/>
  <c r="R28" i="2"/>
  <c r="Q28" i="2"/>
  <c r="P28" i="2"/>
  <c r="R27" i="2"/>
  <c r="Q27" i="2"/>
  <c r="P27" i="2"/>
  <c r="R26" i="2"/>
  <c r="Q26" i="2"/>
  <c r="P26" i="2"/>
  <c r="R25" i="2"/>
  <c r="Q25" i="2"/>
  <c r="P25" i="2"/>
  <c r="R24" i="2"/>
  <c r="Q24" i="2"/>
  <c r="P24" i="2"/>
  <c r="R23" i="2"/>
  <c r="Q23" i="2"/>
  <c r="P23" i="2"/>
  <c r="R22" i="2"/>
  <c r="Q22" i="2"/>
  <c r="P22" i="2"/>
  <c r="R21" i="2"/>
  <c r="Q21" i="2"/>
  <c r="P21" i="2"/>
  <c r="R20" i="2"/>
  <c r="Q20" i="2"/>
  <c r="P20" i="2"/>
  <c r="R19" i="2"/>
  <c r="Q19" i="2"/>
  <c r="P19" i="2"/>
  <c r="R18" i="2"/>
  <c r="Q18" i="2"/>
  <c r="P18" i="2"/>
  <c r="R17" i="2"/>
  <c r="Q17" i="2"/>
  <c r="P17" i="2"/>
  <c r="R16" i="2"/>
  <c r="Q16" i="2"/>
  <c r="P16" i="2"/>
  <c r="R15" i="2"/>
  <c r="Q15" i="2"/>
  <c r="P15" i="2"/>
  <c r="R14" i="2"/>
  <c r="Q14" i="2"/>
  <c r="P14" i="2"/>
  <c r="R13" i="2"/>
  <c r="Q13" i="2"/>
  <c r="P13" i="2"/>
  <c r="R12" i="2"/>
  <c r="Q12" i="2"/>
  <c r="P12" i="2"/>
  <c r="R11" i="2"/>
  <c r="Q11" i="2"/>
  <c r="P11" i="2"/>
  <c r="R10" i="2"/>
  <c r="Q10" i="2"/>
  <c r="P10" i="2"/>
  <c r="R9" i="2"/>
  <c r="Q9" i="2"/>
  <c r="P9" i="2"/>
  <c r="R8" i="2"/>
  <c r="Q8" i="2"/>
  <c r="P8" i="2"/>
  <c r="R7" i="2"/>
  <c r="Q7" i="2"/>
  <c r="P7" i="2"/>
  <c r="R6" i="2"/>
  <c r="Q6" i="2"/>
  <c r="P6" i="2"/>
  <c r="R5" i="2"/>
  <c r="Q5" i="2"/>
  <c r="P5" i="2"/>
  <c r="R4" i="2"/>
  <c r="Q4" i="2"/>
  <c r="P4" i="2"/>
  <c r="R3" i="2"/>
  <c r="Q3" i="2"/>
  <c r="P3" i="2"/>
  <c r="F12" i="1"/>
  <c r="E12" i="1"/>
  <c r="B12" i="1"/>
  <c r="F11" i="1"/>
  <c r="E11" i="1"/>
  <c r="B11" i="1"/>
  <c r="F10" i="1"/>
  <c r="E10" i="1"/>
  <c r="B10" i="1"/>
  <c r="F9" i="1"/>
  <c r="E9" i="1"/>
  <c r="B9" i="1"/>
  <c r="F8" i="1"/>
  <c r="E8" i="1"/>
  <c r="B8" i="1"/>
  <c r="F7" i="1"/>
  <c r="E7" i="1"/>
  <c r="B7" i="1"/>
  <c r="P9" i="6" l="1"/>
  <c r="P8" i="6"/>
  <c r="P12" i="6"/>
  <c r="P14" i="6"/>
  <c r="I6" i="6"/>
  <c r="P7" i="6"/>
  <c r="Q15" i="6"/>
  <c r="I10" i="6"/>
  <c r="P13" i="6"/>
  <c r="P10" i="6"/>
  <c r="P11" i="6"/>
  <c r="I7" i="6" l="1"/>
  <c r="B5" i="8"/>
  <c r="I8" i="6"/>
  <c r="I9" i="6" s="1"/>
  <c r="I14" i="6" l="1"/>
  <c r="I11" i="6"/>
  <c r="I15" i="6"/>
  <c r="E14" i="8"/>
  <c r="E17" i="8"/>
  <c r="E20" i="8"/>
  <c r="E15" i="8"/>
  <c r="E18" i="8"/>
  <c r="E13" i="8"/>
  <c r="E16" i="8"/>
  <c r="E19" i="8"/>
  <c r="B7" i="8" l="1"/>
  <c r="I12" i="6"/>
  <c r="G20" i="8"/>
  <c r="G15" i="8"/>
  <c r="G18" i="8"/>
  <c r="G13" i="8"/>
  <c r="G16" i="8"/>
  <c r="G19" i="8"/>
  <c r="G14" i="8"/>
  <c r="G17" i="8"/>
  <c r="E29" i="9" l="1"/>
  <c r="I13" i="6"/>
  <c r="I16" i="6" s="1"/>
  <c r="I19" i="8"/>
  <c r="H19" i="8"/>
  <c r="I16" i="8"/>
  <c r="H16" i="8"/>
  <c r="I13" i="8"/>
  <c r="H13" i="8"/>
  <c r="I18" i="8"/>
  <c r="H18" i="8"/>
  <c r="H15" i="8"/>
  <c r="I15" i="8"/>
  <c r="I20" i="8"/>
  <c r="H20" i="8"/>
  <c r="I17" i="8"/>
  <c r="H17" i="8"/>
  <c r="I14" i="8"/>
  <c r="H14" i="8"/>
</calcChain>
</file>

<file path=xl/sharedStrings.xml><?xml version="1.0" encoding="utf-8"?>
<sst xmlns="http://schemas.openxmlformats.org/spreadsheetml/2006/main" count="3363" uniqueCount="1590">
  <si>
    <t>Tiny House Costings — USA, Canada, New Zealand, Australia, Europe, England &amp; Scotland</t>
  </si>
  <si>
    <t>Advertised unit prices only. Land, planning/consents, delivery, foundations, utility hookups, site prep, taxes/VAT and installation can change final project cost.</t>
  </si>
  <si>
    <t>Total listings</t>
  </si>
  <si>
    <t>Regions covered</t>
  </si>
  <si>
    <t>Currencies</t>
  </si>
  <si>
    <t>USD, CAD, NZD, AUD, EUR, CZK, GBP</t>
  </si>
  <si>
    <t>June 2026</t>
  </si>
  <si>
    <t>Region</t>
  </si>
  <si>
    <t>Listings</t>
  </si>
  <si>
    <t>Advertised Price Range</t>
  </si>
  <si>
    <t>Smallest m²</t>
  </si>
  <si>
    <t>Largest m²</t>
  </si>
  <si>
    <t>Notes</t>
  </si>
  <si>
    <t>USA</t>
  </si>
  <si>
    <t>USD</t>
  </si>
  <si>
    <t>USD 59,900–195,000+</t>
  </si>
  <si>
    <t>Examples include Tiny Heirloom, Tumbleweed, Wheelhaus.</t>
  </si>
  <si>
    <t>Canada</t>
  </si>
  <si>
    <t>CAD</t>
  </si>
  <si>
    <t>CAD 79,995–225,500+</t>
  </si>
  <si>
    <t>Examples include Dwell, Mint, Teacup.</t>
  </si>
  <si>
    <t>New Zealand</t>
  </si>
  <si>
    <t>NZD</t>
  </si>
  <si>
    <t>NZD 23,500–210,000</t>
  </si>
  <si>
    <t>GST-inclusive pricing where seller states it.</t>
  </si>
  <si>
    <t>Europe</t>
  </si>
  <si>
    <t>EUR / CZK</t>
  </si>
  <si>
    <t>EUR 25,000–119,990+; CZK 593,000 base example</t>
  </si>
  <si>
    <t>Europe rows include Austria, France, Germany and Czech Republic.</t>
  </si>
  <si>
    <t>England</t>
  </si>
  <si>
    <t>GBP</t>
  </si>
  <si>
    <t>GBP 6,500–95,536+</t>
  </si>
  <si>
    <t>Includes both completed homes and part-built structures.</t>
  </si>
  <si>
    <t>Scotland</t>
  </si>
  <si>
    <t>GBP 50,000–90,000+ VAT</t>
  </si>
  <si>
    <t>Tiny House Scotland rows are bespoke ranges.</t>
  </si>
  <si>
    <t>Australia</t>
  </si>
  <si>
    <t>AUD</t>
  </si>
  <si>
    <t>AUD 10,010–270,000+</t>
  </si>
  <si>
    <t>Includes finished homes, lock-up/shell options, expandable models and trailer-only rows.</t>
  </si>
  <si>
    <t>Country</t>
  </si>
  <si>
    <t>Builder / Supplier</t>
  </si>
  <si>
    <t>Model</t>
  </si>
  <si>
    <t>Size Description</t>
  </si>
  <si>
    <t>Size sq ft</t>
  </si>
  <si>
    <t>Size m²</t>
  </si>
  <si>
    <t>Beds / Sleeps</t>
  </si>
  <si>
    <t>Price From</t>
  </si>
  <si>
    <t>Price To</t>
  </si>
  <si>
    <t>Currency</t>
  </si>
  <si>
    <t>Price Basis</t>
  </si>
  <si>
    <t>Tax / Inclusions</t>
  </si>
  <si>
    <t>Extras / Exclusions</t>
  </si>
  <si>
    <t>Source URL</t>
  </si>
  <si>
    <t>Advertised Price</t>
  </si>
  <si>
    <t>From Price / sq ft</t>
  </si>
  <si>
    <t>From Price / m²</t>
  </si>
  <si>
    <t>Tiny Heirloom</t>
  </si>
  <si>
    <t>Arc</t>
  </si>
  <si>
    <t>170 sq ft</t>
  </si>
  <si>
    <t>From</t>
  </si>
  <si>
    <t>Base model price</t>
  </si>
  <si>
    <t>Upgrades and delivery are selected separately in configurator</t>
  </si>
  <si>
    <t>https://www.tinyheirloom.com/tiny-home-configurator</t>
  </si>
  <si>
    <t>Legacy</t>
  </si>
  <si>
    <t>200 sq ft</t>
  </si>
  <si>
    <t>Heritage</t>
  </si>
  <si>
    <t>221 sq ft</t>
  </si>
  <si>
    <t>Echelon</t>
  </si>
  <si>
    <t>300 sq ft</t>
  </si>
  <si>
    <t>Landmark</t>
  </si>
  <si>
    <t>272 sq ft</t>
  </si>
  <si>
    <t>Halo</t>
  </si>
  <si>
    <t>400 sq ft</t>
  </si>
  <si>
    <t>Tumbleweed Tiny House Company</t>
  </si>
  <si>
    <t>Farallon</t>
  </si>
  <si>
    <t>217–390 sq ft + loft options</t>
  </si>
  <si>
    <t>Sleeps up to 6</t>
  </si>
  <si>
    <t>Starting price</t>
  </si>
  <si>
    <t>Delivery, site works, land and options extra</t>
  </si>
  <si>
    <t>https://tumbleweedhouses.com/tumbleweed-models/farallon/</t>
  </si>
  <si>
    <t>Elm</t>
  </si>
  <si>
    <t>https://tumbleweedhouses.com/tumbleweed-models/elm/</t>
  </si>
  <si>
    <t>Cypress 26 / 30 Alta</t>
  </si>
  <si>
    <t>26 ft: 215 + 76 loft; 30 ft: 249 + 89 loft</t>
  </si>
  <si>
    <t>2 + 2 in loft</t>
  </si>
  <si>
    <t>https://tumbleweedhouses.com/tumbleweed-models/cypress/</t>
  </si>
  <si>
    <t>Area shown uses 26 ft Alta main floor plus loft, for indicative unit-cost only.</t>
  </si>
  <si>
    <t>Wheelhaus</t>
  </si>
  <si>
    <t>Wedge</t>
  </si>
  <si>
    <t>400 sq ft living space</t>
  </si>
  <si>
    <t>Base price</t>
  </si>
  <si>
    <t>Land, delivery, site works and taxes not included unless quoted</t>
  </si>
  <si>
    <t>https://wheelhaus.com/model/wedge/</t>
  </si>
  <si>
    <t>Wedge Caboose</t>
  </si>
  <si>
    <t>400 sq ft living area + 120 sq ft loft</t>
  </si>
  <si>
    <t>https://wheelhaus.com/model/caboose/</t>
  </si>
  <si>
    <t>Area includes loft as advertised.</t>
  </si>
  <si>
    <t>Dwell Tiny Homes</t>
  </si>
  <si>
    <t>Small</t>
  </si>
  <si>
    <t>Starting at CAD price</t>
  </si>
  <si>
    <t>Customisation, delivery and site costs likely extra</t>
  </si>
  <si>
    <t>https://www.dwelltinyhomes.com/</t>
  </si>
  <si>
    <t>Medium</t>
  </si>
  <si>
    <t>Large</t>
  </si>
  <si>
    <t>Mint Tiny Homes</t>
  </si>
  <si>
    <t>STR 26</t>
  </si>
  <si>
    <t>26 ft x 8 ft 6 in; 236 sq ft</t>
  </si>
  <si>
    <t>Sleeps 2–4; 2 bedrooms; 2 lofts</t>
  </si>
  <si>
    <t>CAD / USD shown by seller</t>
  </si>
  <si>
    <t>Taxes and production/exchange-rate changes may apply</t>
  </si>
  <si>
    <t>https://www.minttinyhouse.com/all-tiny-house-models/</t>
  </si>
  <si>
    <t>Final price may vary depending on taxes, exchange rates and production costs.</t>
  </si>
  <si>
    <t>STR 30</t>
  </si>
  <si>
    <t>30 ft x 8 ft 6 in; 250 sq ft</t>
  </si>
  <si>
    <t>Sleeps 2–4; 3 bedrooms; 2 lofts</t>
  </si>
  <si>
    <t>https://www.minttinyhousecompany.com/models/str/str30</t>
  </si>
  <si>
    <t>Ruby Loft</t>
  </si>
  <si>
    <t>386 sq ft</t>
  </si>
  <si>
    <t>Loft model</t>
  </si>
  <si>
    <t>CAD price</t>
  </si>
  <si>
    <t>Oasis Loft</t>
  </si>
  <si>
    <t>Arctic Canada Goose</t>
  </si>
  <si>
    <t>41 ft gooseneck; 392 sq ft</t>
  </si>
  <si>
    <t>Gooseneck model</t>
  </si>
  <si>
    <t>Blakely / Orca / Hartley / Tofino larger models</t>
  </si>
  <si>
    <t>Around 528 sq ft</t>
  </si>
  <si>
    <t>Larger family/rental models</t>
  </si>
  <si>
    <t>Approx. range</t>
  </si>
  <si>
    <t>CAD price range by model</t>
  </si>
  <si>
    <t>Combined row for larger Mint models from previous researched list.</t>
  </si>
  <si>
    <t>Whidbey</t>
  </si>
  <si>
    <t>Teacup Tiny Homes</t>
  </si>
  <si>
    <t>Ruby</t>
  </si>
  <si>
    <t>30 ft x 8.5 ft; 380 sq ft</t>
  </si>
  <si>
    <t>Sleeps 4+1; 2 lofts</t>
  </si>
  <si>
    <t>Typical range</t>
  </si>
  <si>
    <t>Typical client range</t>
  </si>
  <si>
    <t>Options such as fireplace, appliance package and design elements can add cost</t>
  </si>
  <si>
    <t>https://www.teacuptinyhomes.com/tiny-homes/the-ruby</t>
  </si>
  <si>
    <t>Ellie</t>
  </si>
  <si>
    <t>34 ft x 8.5 ft; 423 sq ft</t>
  </si>
  <si>
    <t>Sleeps 6; 1 main bed + 2 lofts</t>
  </si>
  <si>
    <t>Feature choices and inclusions can change total</t>
  </si>
  <si>
    <t>https://www.teacuptinyhomes.com/tiny-house-ellie</t>
  </si>
  <si>
    <t>Portable Dwellings</t>
  </si>
  <si>
    <t>Cabin</t>
  </si>
  <si>
    <t>13 m² / 2.2 m x 5.8 m</t>
  </si>
  <si>
    <t>Studio/cabin with washroom/kitchenette</t>
  </si>
  <si>
    <t>Exact advertised</t>
  </si>
  <si>
    <t>Incl. GST</t>
  </si>
  <si>
    <t>Delivery and site setup may vary</t>
  </si>
  <si>
    <t>https://www.portabledwellings.co.nz/our-product/the-cabin/</t>
  </si>
  <si>
    <t>20 ft Premium Portable Home</t>
  </si>
  <si>
    <t>36 m²; expandable portable home</t>
  </si>
  <si>
    <t>1/2/3 bedroom options</t>
  </si>
  <si>
    <t>Delivery, site works and options extra</t>
  </si>
  <si>
    <t>https://www.portabledwellings.co.nz/products/</t>
  </si>
  <si>
    <t>Current product page lists from $38,500 incl. GST.</t>
  </si>
  <si>
    <t>30 ft Premium Portable Home</t>
  </si>
  <si>
    <t>54 m²</t>
  </si>
  <si>
    <t>1/2/3/4 bedroom options</t>
  </si>
  <si>
    <t>40 ft Premium Portable Home</t>
  </si>
  <si>
    <t>72 m²</t>
  </si>
  <si>
    <t>Absolute Tiny Houses</t>
  </si>
  <si>
    <t>10.8 m x 3 m tiny house</t>
  </si>
  <si>
    <t>Approx. 32.4 m² footprint</t>
  </si>
  <si>
    <t>Multiple floor plans</t>
  </si>
  <si>
    <t>Shell–Custom range</t>
  </si>
  <si>
    <t>Shell, standard and custom tiers</t>
  </si>
  <si>
    <t>Delivery/site works/options extra</t>
  </si>
  <si>
    <t>https://absolutetinyhouses.co.nz/tiny-house-floor-plans/</t>
  </si>
  <si>
    <t>Standard tier listed at $79,990; custom tier $169,990.</t>
  </si>
  <si>
    <t>9.6 m x 3 m tiny house</t>
  </si>
  <si>
    <t>Approx. 28.8 m² footprint</t>
  </si>
  <si>
    <t>Shell–Standard range</t>
  </si>
  <si>
    <t>Shell and standard tiers</t>
  </si>
  <si>
    <t>8.4 m model</t>
  </si>
  <si>
    <t>Length 8.4 m</t>
  </si>
  <si>
    <t>6 m model</t>
  </si>
  <si>
    <t>Length 6 m</t>
  </si>
  <si>
    <t>Unit2Go</t>
  </si>
  <si>
    <t>Tiny House</t>
  </si>
  <si>
    <t>12 m x 3.6 m / 43.2 m²</t>
  </si>
  <si>
    <t>2 bedrooms</t>
  </si>
  <si>
    <t>Cash price</t>
  </si>
  <si>
    <t>Optional extras and finance costs may apply</t>
  </si>
  <si>
    <t>https://unit2go.co.nz/our-homes/tiny-house</t>
  </si>
  <si>
    <t>Arohanui Tiny Homes</t>
  </si>
  <si>
    <t>Little Giant</t>
  </si>
  <si>
    <t>64 m²; double-level tiny home on wheels</t>
  </si>
  <si>
    <t>Family of six; 2 lofted + 1 ground floor bedroom/lounge</t>
  </si>
  <si>
    <t>Sale–investment price</t>
  </si>
  <si>
    <t>Includes appliances</t>
  </si>
  <si>
    <t>Transport/site placement may vary</t>
  </si>
  <si>
    <t>https://www.arohanuitinyhomes.co.nz/designs/little-giant</t>
  </si>
  <si>
    <t>Advertised investment price $210,000; special sale $169,000 incl. appliances.</t>
  </si>
  <si>
    <t>Austria</t>
  </si>
  <si>
    <t>Gardeon</t>
  </si>
  <si>
    <t>Tiny House XS</t>
  </si>
  <si>
    <t>7 m x 3.5 m footprint</t>
  </si>
  <si>
    <t>EUR</t>
  </si>
  <si>
    <t>Incl. VAT</t>
  </si>
  <si>
    <t>Excludes interior walls/doors, additional insulation, electric/water installation, concrete foundation, assembly and transport</t>
  </si>
  <si>
    <t>https://gardeon.at/mobilheime/mobilheime-preisliste/</t>
  </si>
  <si>
    <t>Tiny House Mini</t>
  </si>
  <si>
    <t>6 m x 6 m footprint</t>
  </si>
  <si>
    <t>Tiny House M</t>
  </si>
  <si>
    <t>9 m x 4 m footprint</t>
  </si>
  <si>
    <t>Tiny House L</t>
  </si>
  <si>
    <t>10 m x 5 m footprint</t>
  </si>
  <si>
    <t>Tiny House XL A</t>
  </si>
  <si>
    <t>11 m x 4.5 m footprint</t>
  </si>
  <si>
    <t>Tiny House XL B</t>
  </si>
  <si>
    <t>France</t>
  </si>
  <si>
    <t>Quadrapol</t>
  </si>
  <si>
    <t>Hirondelle</t>
  </si>
  <si>
    <t>12 m²</t>
  </si>
  <si>
    <t>1–2 beds</t>
  </si>
  <si>
    <t>Advertised</t>
  </si>
  <si>
    <t>TTC / incl. French taxes</t>
  </si>
  <si>
    <t>Delivery/options/site connection not included unless quoted</t>
  </si>
  <si>
    <t>https://www.quadrapol.com/gammes/tiny-house</t>
  </si>
  <si>
    <t>Le Nid Luxe</t>
  </si>
  <si>
    <t>Koala</t>
  </si>
  <si>
    <t>20.5 m²</t>
  </si>
  <si>
    <t>4–6 beds</t>
  </si>
  <si>
    <t>Colibri</t>
  </si>
  <si>
    <t>24 m²</t>
  </si>
  <si>
    <t>Montana</t>
  </si>
  <si>
    <t>Cabana</t>
  </si>
  <si>
    <t>2–4 beds</t>
  </si>
  <si>
    <t>Capucine</t>
  </si>
  <si>
    <t>17 m²</t>
  </si>
  <si>
    <t>Kangourou</t>
  </si>
  <si>
    <t>18 m²</t>
  </si>
  <si>
    <t>Germany</t>
  </si>
  <si>
    <t>Vagabundo</t>
  </si>
  <si>
    <t>GO</t>
  </si>
  <si>
    <t>18 m² gross floor area; 7.3 m x 2.5 m x 4 m</t>
  </si>
  <si>
    <t>1–3 people</t>
  </si>
  <si>
    <t>Promo–base range</t>
  </si>
  <si>
    <t>Incl. 19% VAT</t>
  </si>
  <si>
    <t>Land, permits, delivery and site setup extra</t>
  </si>
  <si>
    <t>https://www.vagabundo-tinyhouse.com/go</t>
  </si>
  <si>
    <t>Promotional price shown until 30 Jun 2026; base price from €64,990.</t>
  </si>
  <si>
    <t>Weekend</t>
  </si>
  <si>
    <t>30 m² gross floor area; 8.0 m x 3.8 m x 4 m</t>
  </si>
  <si>
    <t>1–4 people</t>
  </si>
  <si>
    <t>https://www.vagabundo-tinyhouse.com/vagabundoweekend</t>
  </si>
  <si>
    <t>Promotional price shown until 30 Jun 2026; base price from €89,990.</t>
  </si>
  <si>
    <t>Living</t>
  </si>
  <si>
    <t>47 m² gross floor area; 12.5 m x 3.8 m x 4 m</t>
  </si>
  <si>
    <t>1–6 people</t>
  </si>
  <si>
    <t>https://www.vagabundo-tinyhouse.com/vagabundoliving</t>
  </si>
  <si>
    <t>Promotional price shown until 30 Jun 2026; base price from €119,990.</t>
  </si>
  <si>
    <t>Czech Republic</t>
  </si>
  <si>
    <t>KODU / Rillich</t>
  </si>
  <si>
    <t>Kostka 6 m</t>
  </si>
  <si>
    <t>13 m² usable; 15 m² built area</t>
  </si>
  <si>
    <t>2 beds; 1 room + bathroom</t>
  </si>
  <si>
    <t>CZK</t>
  </si>
  <si>
    <t>Base build</t>
  </si>
  <si>
    <t>Price before DPH/VAT noted on source</t>
  </si>
  <si>
    <t>Services package, land review, installation and utilities may be extra</t>
  </si>
  <si>
    <t>https://www.kodu.cz/tiny-domy/kostka</t>
  </si>
  <si>
    <t>Czech listing; different completion levels may change total.</t>
  </si>
  <si>
    <t>Live Off Grid</t>
  </si>
  <si>
    <t>Darwen</t>
  </si>
  <si>
    <t>6 m x 2.55 m x 3.2 m; 20.9 m²</t>
  </si>
  <si>
    <t>1 bedroom; can add sofabed</t>
  </si>
  <si>
    <t>Standard–solar range</t>
  </si>
  <si>
    <t>Advertised UK price</t>
  </si>
  <si>
    <t>Excludes delivery and on-site installation</t>
  </si>
  <si>
    <t>https://liveoffgrid.co.uk/tiny-houses-co/darwen-1-bedroom/</t>
  </si>
  <si>
    <t>Nomad - 2 Bedroom</t>
  </si>
  <si>
    <t>7 m x 2.44 m x 4.25 m; 21 m²</t>
  </si>
  <si>
    <t>2 bedroom; king and double lofts</t>
  </si>
  <si>
    <t>https://liveoffgrid.co.uk/tiny-houses-co/nomad-2-bedroom/</t>
  </si>
  <si>
    <t>Tiny Tudor</t>
  </si>
  <si>
    <t>Swiss Cabin</t>
  </si>
  <si>
    <t>15 m²; studio; 1 floor</t>
  </si>
  <si>
    <t>2 berth</t>
  </si>
  <si>
    <t>Completed incl. VAT</t>
  </si>
  <si>
    <t>£32,500 + 20% VAT = £39,000</t>
  </si>
  <si>
    <t>Shell option available; delivery/site setup may vary</t>
  </si>
  <si>
    <t>https://www.tinytudor.com/swiss-cabin</t>
  </si>
  <si>
    <t>Shell price £19,962 incl. VAT.</t>
  </si>
  <si>
    <t>Argo</t>
  </si>
  <si>
    <t>32 m²; 7.8 m x 2.5 m x 4 m; 2 floors</t>
  </si>
  <si>
    <t>2 loft bedrooms; 5 berth</t>
  </si>
  <si>
    <t>£90,987 + 5% VAT = £95,536.35</t>
  </si>
  <si>
    <t>https://www.tinytudor.com/argo</t>
  </si>
  <si>
    <t>Shell price £45,360 incl. 5% VAT.</t>
  </si>
  <si>
    <t>Tiny House UK</t>
  </si>
  <si>
    <t>12 ft part-built structure</t>
  </si>
  <si>
    <t>12 ft structure; chassis not included</t>
  </si>
  <si>
    <t>DIY finish</t>
  </si>
  <si>
    <t>Structure only</t>
  </si>
  <si>
    <t>Advertised structure price</t>
  </si>
  <si>
    <t>Excludes chassis, roof covering, flooring, kitchen, WC, shower, plumbing/electrical fittings and finishes</t>
  </si>
  <si>
    <t>https://www.tinyhouseuk.co.uk/tiny-house-structure.html</t>
  </si>
  <si>
    <t>Reconditioned chassis +£1,500; new chassis +£3,500.</t>
  </si>
  <si>
    <t>14 ft part-built structure</t>
  </si>
  <si>
    <t>14 ft structure; chassis not included</t>
  </si>
  <si>
    <t>16 ft part-built structure</t>
  </si>
  <si>
    <t>16 ft structure; chassis not included</t>
  </si>
  <si>
    <t>Reconditioned chassis +£1,700; new chassis +£3,800.</t>
  </si>
  <si>
    <t>Tiny House Scotland</t>
  </si>
  <si>
    <t>NestPod</t>
  </si>
  <si>
    <t>Mobile tiny house on wheels; 2.55 m wide road-legal trailer</t>
  </si>
  <si>
    <t>Solo, Outback and Venture models</t>
  </si>
  <si>
    <t>Typical range + VAT</t>
  </si>
  <si>
    <t>Plus VAT</t>
  </si>
  <si>
    <t>Custom design; exact size/specification changes price</t>
  </si>
  <si>
    <t>https://tinyhousescotland.co.uk/</t>
  </si>
  <si>
    <t>Official site lists three models and four form factors; third-party catalog confirms typical range.</t>
  </si>
  <si>
    <t>NestHouse</t>
  </si>
  <si>
    <t>Moveable modular system; approx. 15–50 m² internal area</t>
  </si>
  <si>
    <t>SPACE, SOLO, DUO, LINK options</t>
  </si>
  <si>
    <t>Typical bespoke range</t>
  </si>
  <si>
    <t>VAT varies by construction, size and end use</t>
  </si>
  <si>
    <t>Custom specification, transport, siting and service connections extra</t>
  </si>
  <si>
    <t>Sheet uses lower bound of 15 m² for unit-cost formula; actual size can be higher.</t>
  </si>
  <si>
    <t>Aussie Tiny Houses</t>
  </si>
  <si>
    <t>Balnarring 6.0</t>
  </si>
  <si>
    <t>6m L x 2.4m W; approx. 14.4 m² footprint</t>
  </si>
  <si>
    <t>1x queen ground-level bedroom</t>
  </si>
  <si>
    <t>Lock-up / shell / turn-key stages</t>
  </si>
  <si>
    <t>AUD; source lists stage pricing</t>
  </si>
  <si>
    <t>Delivery, off-grid options and site works extra.</t>
  </si>
  <si>
    <t>https://blog.aussietinyhouses.com.au/tiny-house-cost-in-australia/</t>
  </si>
  <si>
    <t>AUD 51,900–101,900</t>
  </si>
  <si>
    <t>Lock-up 51,900; shell 74,900; turnkey 101,900.</t>
  </si>
  <si>
    <t>Teewah 7.2</t>
  </si>
  <si>
    <t>7.2m L x 2.4m W; approx. 17.3 m² footprint</t>
  </si>
  <si>
    <t>2x queen loft bedrooms</t>
  </si>
  <si>
    <t>AUD 59,900–121,900</t>
  </si>
  <si>
    <t>Lock-up 59,900; shell 86,900; turnkey 121,900.</t>
  </si>
  <si>
    <t>Mooloolaba 7.2</t>
  </si>
  <si>
    <t>1x queen loft; optional sofa bed</t>
  </si>
  <si>
    <t>AUD 58,900–122,900</t>
  </si>
  <si>
    <t>Lock-up 58,900; shell 89,900; turnkey 122,900.</t>
  </si>
  <si>
    <t>Hazel 8.4</t>
  </si>
  <si>
    <t>8.4m L x 2.4m W; approx. 20.2 m² footprint</t>
  </si>
  <si>
    <t>AUD 62,900–133,900</t>
  </si>
  <si>
    <t>Lock-up 62,900; shell 94,900; turnkey 133,900.</t>
  </si>
  <si>
    <t>Casuarina 9.0</t>
  </si>
  <si>
    <t>9m L x 2.4m W; approx. 21.6 m² footprint</t>
  </si>
  <si>
    <t>1x queen ground-level; optional sofa bed</t>
  </si>
  <si>
    <t>Lock-up 59,900; shell 91,900; turnkey 121,900.</t>
  </si>
  <si>
    <t>Coogee 10.0</t>
  </si>
  <si>
    <t>10m L x 2.4m W; approx. 24 m² footprint</t>
  </si>
  <si>
    <t>Ground-level queen + king loft + storage loft</t>
  </si>
  <si>
    <t>AUD 64,900–139,900</t>
  </si>
  <si>
    <t>Lock-up 64,900; shell 104,900; turnkey 139,900.</t>
  </si>
  <si>
    <t>Casuarina 10x3 Class 1A</t>
  </si>
  <si>
    <t>10m L x 3m W; approx. 30 m² footprint</t>
  </si>
  <si>
    <t>Ground-level bedroom model</t>
  </si>
  <si>
    <t>Turn-key / Class 1A model listing</t>
  </si>
  <si>
    <t>AUD; verify GST and delivery</t>
  </si>
  <si>
    <t>Transport, site works and approvals not assumed.</t>
  </si>
  <si>
    <t>https://aussietinyhouses.com.au/tiny-houses/casuarina-10x3/</t>
  </si>
  <si>
    <t>AUD 164,900</t>
  </si>
  <si>
    <t>Australian Class 1A pricing example.</t>
  </si>
  <si>
    <t>Häuslein Tiny House Co</t>
  </si>
  <si>
    <t>Chipper</t>
  </si>
  <si>
    <t>Approx. 12.5 m²</t>
  </si>
  <si>
    <t>Sleeps 1–2</t>
  </si>
  <si>
    <t>AUD; verify current quote</t>
  </si>
  <si>
    <t>Optional extras, delivery and installation can be additional.</t>
  </si>
  <si>
    <t>https://www.hauslein.com.au/guides/how-to-choose-your-tiny-house</t>
  </si>
  <si>
    <t>AUD 94,996</t>
  </si>
  <si>
    <t>Pricing from Häuslein model guide.</t>
  </si>
  <si>
    <t>Gunyah</t>
  </si>
  <si>
    <t>Size not stated on pricing source</t>
  </si>
  <si>
    <t>Sleeps 2–4</t>
  </si>
  <si>
    <t>AUD 109,780</t>
  </si>
  <si>
    <t>Size not stated in source row used.</t>
  </si>
  <si>
    <t>Eire</t>
  </si>
  <si>
    <t>AUD 135,080</t>
  </si>
  <si>
    <t>Luna</t>
  </si>
  <si>
    <t>AUD 140,250</t>
  </si>
  <si>
    <t>Settler</t>
  </si>
  <si>
    <t>Approx. 24.5 m²</t>
  </si>
  <si>
    <t>AUD 148,060</t>
  </si>
  <si>
    <t>Size from Häuslein model page/search result; verify latest brochure.</t>
  </si>
  <si>
    <t>GrandHaus</t>
  </si>
  <si>
    <t>Approx. 36 m²</t>
  </si>
  <si>
    <t>AUD 179,025</t>
  </si>
  <si>
    <t>Tiny House Trailer</t>
  </si>
  <si>
    <t>5m to 9m trailer range</t>
  </si>
  <si>
    <t>Trailer-only starting price</t>
  </si>
  <si>
    <t>AUD; verify GST</t>
  </si>
  <si>
    <t>Trailer only; house build, transport and registration extra.</t>
  </si>
  <si>
    <t>AUD 10,010</t>
  </si>
  <si>
    <t>For DIY build route.</t>
  </si>
  <si>
    <t>Designer Eco Tiny Homes</t>
  </si>
  <si>
    <t>The Four Eight</t>
  </si>
  <si>
    <t>4.8m L x 2.4m W; approx. 11.5 m² footprint</t>
  </si>
  <si>
    <t>Sleeps up to 2</t>
  </si>
  <si>
    <t>Add-ons, delivery, installation and approvals extra.</t>
  </si>
  <si>
    <t>https://designerecotinyhomes.com.au/4-8m-tiny-home</t>
  </si>
  <si>
    <t>AUD 83,880</t>
  </si>
  <si>
    <t>4.8m x 2.4m model.</t>
  </si>
  <si>
    <t>The Five Four</t>
  </si>
  <si>
    <t>5.4m L x 2.4m W; approx. 13 m² footprint</t>
  </si>
  <si>
    <t>Varies by configuration</t>
  </si>
  <si>
    <t>https://designerecotinyhomes.com.au/5-4m-tiny-home</t>
  </si>
  <si>
    <t>AUD 93,180</t>
  </si>
  <si>
    <t>5.4m x 2.4m model.</t>
  </si>
  <si>
    <t>The Seven Two</t>
  </si>
  <si>
    <t>https://designerecotinyhomes.com.au/7-2m-tiny-home</t>
  </si>
  <si>
    <t>AUD 139,880</t>
  </si>
  <si>
    <t>7.2m x 2.4m model.</t>
  </si>
  <si>
    <t>The Eight Four</t>
  </si>
  <si>
    <t>https://designerecotinyhomes.com.au/8-4m-tiny-home</t>
  </si>
  <si>
    <t>AUD 137,650</t>
  </si>
  <si>
    <t>8.4m x 2.4m model.</t>
  </si>
  <si>
    <t>The Nine Six</t>
  </si>
  <si>
    <t>9.6m L x 2.4m W; approx. 23 m² footprint</t>
  </si>
  <si>
    <t>https://designerecotinyhomes.com.au/9-6m-tiny-home</t>
  </si>
  <si>
    <t>AUD 149,900</t>
  </si>
  <si>
    <t>9.6m x 2.4m model.</t>
  </si>
  <si>
    <t>Tiny Homes Australia Pty</t>
  </si>
  <si>
    <t>7.4m Spirit</t>
  </si>
  <si>
    <t>7.4m L x 2.4m W; approx. 17.8 m² footprint</t>
  </si>
  <si>
    <t>Single-level layout</t>
  </si>
  <si>
    <t>Optional extras and delivery extra.</t>
  </si>
  <si>
    <t>https://tinyhomesaustralia.com.au/tiny-homes/7-4m-tiny-homes/7-4m-spirit/</t>
  </si>
  <si>
    <t>AUD 93,000</t>
  </si>
  <si>
    <t>Buying page gives payment terms and delivery rate.</t>
  </si>
  <si>
    <t>7.4m Dreamer</t>
  </si>
  <si>
    <t>Varies</t>
  </si>
  <si>
    <t>https://tinyhomesaustralia.com.au/tiny-homes/7-4m-tiny-homes/7-4m-dreamer/</t>
  </si>
  <si>
    <t>AUD 96,000</t>
  </si>
  <si>
    <t>Model price from page.</t>
  </si>
  <si>
    <t>8.4m Haven</t>
  </si>
  <si>
    <t>https://tinyhomesaustralia.com.au/tiny-homes/8-4m-tiny-homes/8-4m-haven/</t>
  </si>
  <si>
    <t>AUD 135,000</t>
  </si>
  <si>
    <t>8.4m Essence</t>
  </si>
  <si>
    <t>https://tinyhomesaustralia.com.au/tiny-homes/8-4m-tiny-homes/8-4m-essence/</t>
  </si>
  <si>
    <t>AUD 140,000</t>
  </si>
  <si>
    <t>9.5m Grand</t>
  </si>
  <si>
    <t>9.5m L x 2.4m W; approx. 22.8 m² footprint</t>
  </si>
  <si>
    <t>https://tinyhomesaustralia.com.au/tiny-homes/9-5m-tiny-homes/9-5m-grand/</t>
  </si>
  <si>
    <t>AUD 145,000</t>
  </si>
  <si>
    <t>8.4m Inspiration</t>
  </si>
  <si>
    <t>https://tinyhomesaustralia.com.au/tiny-homes/8-4m-tiny-homes/8-4m-inspiration/</t>
  </si>
  <si>
    <t>AUD 255,000</t>
  </si>
  <si>
    <t>High-end model price from page.</t>
  </si>
  <si>
    <t>9.5m Entertainer</t>
  </si>
  <si>
    <t>https://tinyhomesaustralia.com.au/tiny-homes/9-5m-tiny-homes/9-5m-entertainer/</t>
  </si>
  <si>
    <t>AUD 270,000</t>
  </si>
  <si>
    <t>Brad The Builder Tiny Homes</t>
  </si>
  <si>
    <t>6m x 2.4m Tiny Home</t>
  </si>
  <si>
    <t>Price list</t>
  </si>
  <si>
    <t>AUD; verify GST and inclusions</t>
  </si>
  <si>
    <t>Delivery, site works and options extra unless stated.</t>
  </si>
  <si>
    <t>https://www.bradthebuilder.com.au/pricelist</t>
  </si>
  <si>
    <t>AUD 80,000</t>
  </si>
  <si>
    <t>Advertised price list row.</t>
  </si>
  <si>
    <t>8m x 2.4m Tiny Home</t>
  </si>
  <si>
    <t>8m L x 2.4m W; approx. 19.2 m² footprint</t>
  </si>
  <si>
    <t>AUD 90,000</t>
  </si>
  <si>
    <t>10m x 2.4m Tiny Home</t>
  </si>
  <si>
    <t>AUD 100,000</t>
  </si>
  <si>
    <t>11m x 2.4m Tiny Home</t>
  </si>
  <si>
    <t>11m L x 2.4m W; approx. 26.4 m² footprint</t>
  </si>
  <si>
    <t>AUD 110,000</t>
  </si>
  <si>
    <t>12m x 3m Tiny Home</t>
  </si>
  <si>
    <t>12m L x 3m W; approx. 36 m² footprint</t>
  </si>
  <si>
    <t>14.5m x 3.5m 2BR/2Bath</t>
  </si>
  <si>
    <t>14.5m L x 3.5m W; approx. 50.8 m² footprint</t>
  </si>
  <si>
    <t>AUD 165,000</t>
  </si>
  <si>
    <t>Woodsman 60</t>
  </si>
  <si>
    <t>Approx. 60 m²</t>
  </si>
  <si>
    <t>AUD 190,000</t>
  </si>
  <si>
    <t>Lockup Shell</t>
  </si>
  <si>
    <t>Lock-up shell; size/configuration not stated in row</t>
  </si>
  <si>
    <t>Shell/lock-up pricing</t>
  </si>
  <si>
    <t>Interior fit-out, services and delivery may be extra.</t>
  </si>
  <si>
    <t>AUD 85,000</t>
  </si>
  <si>
    <t>Shell/lock-up route example.</t>
  </si>
  <si>
    <t>DIY Trailer</t>
  </si>
  <si>
    <t>DIY trailer; size not stated in row</t>
  </si>
  <si>
    <t>Trailer-only price list row</t>
  </si>
  <si>
    <t>House build not included.</t>
  </si>
  <si>
    <t>AUD 19,000</t>
  </si>
  <si>
    <t>DIY build route input.</t>
  </si>
  <si>
    <t>Fred's Tiny Houses</t>
  </si>
  <si>
    <t>6m Flat Top Trailer</t>
  </si>
  <si>
    <t>6m trailer; 2.4m wide; 3500kg rated</t>
  </si>
  <si>
    <t>Trailer-only</t>
  </si>
  <si>
    <t>AUD; verify GST/registration</t>
  </si>
  <si>
    <t>https://fredstinyhouses.com.au/trailer/6-meter-flat-top-trailer-duragal-2-4m-wide-3500kg-rated/</t>
  </si>
  <si>
    <t>AUD 12,325</t>
  </si>
  <si>
    <t>Trailer-only component for build-from-scratch route.</t>
  </si>
  <si>
    <t>7.2m Flat Top Trailer</t>
  </si>
  <si>
    <t>7.2m trailer; 2.4m wide; 4500kg rated</t>
  </si>
  <si>
    <t>https://fredstinyhouses.com.au/trailer/7-2-meter-flat-top-trailer-duragal-triaxle-2-4m-wide-4500kg-rated/</t>
  </si>
  <si>
    <t>AUD 13,650</t>
  </si>
  <si>
    <t>10m Flat Top Trailer</t>
  </si>
  <si>
    <t>10m trailer; 2.4m wide; 4500kg rated</t>
  </si>
  <si>
    <t>https://fredstinyhouses.com.au/trailer/10-meter-flat-top-trailer-duragal-triaxle-2-4m-wide-4500kg-rated/</t>
  </si>
  <si>
    <t>AUD 15,850</t>
  </si>
  <si>
    <t>Rolls Tiny Homes</t>
  </si>
  <si>
    <t>Ready To Move In</t>
  </si>
  <si>
    <t>Turnkey + fully furnished; with/without deck</t>
  </si>
  <si>
    <t>Delivery/site works/approvals not assumed.</t>
  </si>
  <si>
    <t>https://www.rollstinyhomes.com.au/pricing</t>
  </si>
  <si>
    <t>AUD 159,000–187,000</t>
  </si>
  <si>
    <t>Pricing page lists 159,000 without deck and 187,000 with deck.</t>
  </si>
  <si>
    <t>CabinTech</t>
  </si>
  <si>
    <t>LUXE Class 1A Portable Tiny Home</t>
  </si>
  <si>
    <t>Class 1A expandable portable tiny home; size varies</t>
  </si>
  <si>
    <t>From / advertised range page</t>
  </si>
  <si>
    <t>AUD inc GST per source snippet; verify current quote</t>
  </si>
  <si>
    <t>Delivery/install options may be extra.</t>
  </si>
  <si>
    <t>https://www.cabintech.com.au/</t>
  </si>
  <si>
    <t>AUD 73,600</t>
  </si>
  <si>
    <t>Expandable tiny home/mobile cabin example.</t>
  </si>
  <si>
    <t>Highlands Tiny Homes</t>
  </si>
  <si>
    <t>Standard models</t>
  </si>
  <si>
    <t>Standard models; sizes vary</t>
  </si>
  <si>
    <t>Customisations, transport and site works extra.</t>
  </si>
  <si>
    <t>https://www.highlandstinyhomes.com.au/</t>
  </si>
  <si>
    <t>AUD 56,900</t>
  </si>
  <si>
    <t>Australian builder lead and budget example.</t>
  </si>
  <si>
    <t>Expandable Empire</t>
  </si>
  <si>
    <t>The Mae 1-bedroom</t>
  </si>
  <si>
    <t>Expandable 1-bedroom tiny home; size varies</t>
  </si>
  <si>
    <t>Delivery, installation and site works extra.</t>
  </si>
  <si>
    <t>https://expandableempire.com.au/</t>
  </si>
  <si>
    <t>AUD 39,950</t>
  </si>
  <si>
    <t>Expandable/portable tiny home example.</t>
  </si>
  <si>
    <t>MK Tiny Homes</t>
  </si>
  <si>
    <t>Lock-up stage</t>
  </si>
  <si>
    <t>Custom lock-up tiny-home builds; sizes vary</t>
  </si>
  <si>
    <t>Lock-up range</t>
  </si>
  <si>
    <t>AUD + GST per source snippet</t>
  </si>
  <si>
    <t>Fit-out, transport and site works extra.</t>
  </si>
  <si>
    <t>https://www.mktinyhomes.com.au/</t>
  </si>
  <si>
    <t>AUD 55,000–75,000</t>
  </si>
  <si>
    <t>Range row for lock-up builds.</t>
  </si>
  <si>
    <t>Turn-key stage</t>
  </si>
  <si>
    <t>Custom turn-key tiny-home builds; sizes vary</t>
  </si>
  <si>
    <t>Turn-key range</t>
  </si>
  <si>
    <t>Transport and site works extra.</t>
  </si>
  <si>
    <t>AUD 95,000–140,000</t>
  </si>
  <si>
    <t>Range row for turn-key builds.</t>
  </si>
  <si>
    <t>Budget Add-ons / Checks Before Purchase</t>
  </si>
  <si>
    <t>Use this sheet to avoid treating the tiny-home unit price as the total project cost.</t>
  </si>
  <si>
    <t>Cost Area</t>
  </si>
  <si>
    <t>What to Budget For</t>
  </si>
  <si>
    <t>Applies To</t>
  </si>
  <si>
    <t>Typical Cost Driver</t>
  </si>
  <si>
    <t>Source URL / Note</t>
  </si>
  <si>
    <t>Owner / Status</t>
  </si>
  <si>
    <t>Land / pitch</t>
  </si>
  <si>
    <t>Purchase, lease, park fees or backyard siting approval.</t>
  </si>
  <si>
    <t>All regions</t>
  </si>
  <si>
    <t>Site availability, zoning and tenure.</t>
  </si>
  <si>
    <t>Check local planning/council rules before committing.</t>
  </si>
  <si>
    <t>Delivery / transport</t>
  </si>
  <si>
    <t>Haulage, towing, escort, ferry, crane/HIAB/tilt truck and access constraints.</t>
  </si>
  <si>
    <t>Distance, weight, road width and site access.</t>
  </si>
  <si>
    <t>Tiny Heirloom configurator shows distance-based delivery; Live Off Grid states delivery/installation excluded.</t>
  </si>
  <si>
    <t>Site prep / foundations</t>
  </si>
  <si>
    <t>Level pad, piers, screw piles, compacted base, drainage, decking and anchoring.</t>
  </si>
  <si>
    <t>Soil, slope, flood/wind zone and council/building-code requirements.</t>
  </si>
  <si>
    <t>Utilities</t>
  </si>
  <si>
    <t>Electric, water, sewer/septic, greywater, gas, internet and off-grid systems.</t>
  </si>
  <si>
    <t>Existing service distance and off-grid requirements.</t>
  </si>
  <si>
    <t>Gardeon excludes electric/water installation in listed mobile-home prices.</t>
  </si>
  <si>
    <t>Planning / consent</t>
  </si>
  <si>
    <t>Planning permission, building consent, engineering, surveys and inspection fees.</t>
  </si>
  <si>
    <t>Use as full-time dwelling, rental unit or temporary accommodation.</t>
  </si>
  <si>
    <t>Rules vary by country, state/province, council and site use.</t>
  </si>
  <si>
    <t>Tax / VAT / GST</t>
  </si>
  <si>
    <t>Sales tax, VAT, GST, import duty, DPH and local fees.</t>
  </si>
  <si>
    <t>Whether seller price includes tax and whether unit is a building, vehicle, RV or modular unit.</t>
  </si>
  <si>
    <t>Examples: NZ Portable Dwellings lists GST-inclusive prices; Gardeon lists VAT-inclusive shell prices.</t>
  </si>
  <si>
    <t>Fit-out / upgrades</t>
  </si>
  <si>
    <t>Solar, batteries, appliances, bathroom options, heating/cooling, finishes and furniture.</t>
  </si>
  <si>
    <t>Off-grid specs, climate, accessibility and rental-grade finishes.</t>
  </si>
  <si>
    <t>Insurance / finance</t>
  </si>
  <si>
    <t>Insurance, loan setup, deposits, interest charges and warranty/after-sales coverage.</t>
  </si>
  <si>
    <t>Classification as RV/tiny house/modular home and lender requirements.</t>
  </si>
  <si>
    <t>Compare finance terms with cash price; Unit2Go lists finance as a separate option.</t>
  </si>
  <si>
    <t>Assumptions, Limitations &amp; How to Use</t>
  </si>
  <si>
    <t>No.</t>
  </si>
  <si>
    <t>Topic</t>
  </si>
  <si>
    <t>Detail</t>
  </si>
  <si>
    <t>Extra Notes</t>
  </si>
  <si>
    <t>1</t>
  </si>
  <si>
    <t>Local currency only</t>
  </si>
  <si>
    <t>Prices are kept in the seller’s advertised currency. No exchange-rate conversion has been applied.</t>
  </si>
  <si>
    <t>2</t>
  </si>
  <si>
    <t>Unit price vs project cost</t>
  </si>
  <si>
    <t>Advertised prices usually cover the unit/build only. Land, delivery, installation, foundations, services, utility hookups, planning/consents, taxes/VAT and custom options can materially change total cost.</t>
  </si>
  <si>
    <t>3</t>
  </si>
  <si>
    <t>Price timing</t>
  </si>
  <si>
    <t>Prices were compiled from currently visible seller pages and search results in June 2026. Treat all figures as indicative and request a formal quote before purchase.</t>
  </si>
  <si>
    <t>4</t>
  </si>
  <si>
    <t>Area/unit cost formulas</t>
  </si>
  <si>
    <t>Price per sq ft and price per m² use the lower advertised price and the listed/estimated floor area. For models with lofts, slide-outs, ranges, or unknown size, this is an indicative comparison only.</t>
  </si>
  <si>
    <t>5</t>
  </si>
  <si>
    <t>Grouped rows</t>
  </si>
  <si>
    <t>Some builders list many model variants. Where a previous researched list grouped similar larger models, the workbook includes one combined row and notes the model names.</t>
  </si>
  <si>
    <t>6</t>
  </si>
  <si>
    <t>Source URLs</t>
  </si>
  <si>
    <t>Every row on the Costings sheet includes a source URL for checking the live page and requesting updated quotes.</t>
  </si>
  <si>
    <t>Australia additions</t>
  </si>
  <si>
    <t>Australia costings and leads added from official/source pages where possible.</t>
  </si>
  <si>
    <t>See Australia Inputs for source URLs.</t>
  </si>
  <si>
    <t>Interest-rate input</t>
  </si>
  <si>
    <t>Australia default links to RBA cash rate target plus editable lender margin.</t>
  </si>
  <si>
    <t>User-editable</t>
  </si>
  <si>
    <t>https://www.rba.gov.au/</t>
  </si>
  <si>
    <t>Milestone payments</t>
  </si>
  <si>
    <t>Build Calendar has editable template plus official payment-plan references.</t>
  </si>
  <si>
    <t>https://aussietinyhouses.com.au/more-things-tiny/tiny-faq/</t>
  </si>
  <si>
    <t>Lease/rent/buy</t>
  </si>
  <si>
    <t>Lease vs Buy sheet separates one-off buying from monthly rent/lease items.</t>
  </si>
  <si>
    <t>Internal workbook model</t>
  </si>
  <si>
    <t>Warning</t>
  </si>
  <si>
    <t>Council/permit, tax/GST, insurance, finance, delivery and utility costs must be confirmed locally.</t>
  </si>
  <si>
    <t>Always verify</t>
  </si>
  <si>
    <t>Local quote / council / lender</t>
  </si>
  <si>
    <t>Additional Tiny Home Builder Leads</t>
  </si>
  <si>
    <t>Outreach Checklist</t>
  </si>
  <si>
    <t>59 builders not in the original costings list. Public contact details are sourced row-by-row; blanks/notes mean the detail was not found on the official source and should be verified before outreach. Australia leads added June 2026.</t>
  </si>
  <si>
    <t>Step</t>
  </si>
  <si>
    <t>Action</t>
  </si>
  <si>
    <t>Builders added</t>
  </si>
  <si>
    <t>Check website and socials are still live.</t>
  </si>
  <si>
    <t>Country / Area</t>
  </si>
  <si>
    <t>Builder name</t>
  </si>
  <si>
    <t>Website</t>
  </si>
  <si>
    <t>TikTok</t>
  </si>
  <si>
    <t>Facebook</t>
  </si>
  <si>
    <t>Instagram</t>
  </si>
  <si>
    <t>Email address</t>
  </si>
  <si>
    <t>Phone number</t>
  </si>
  <si>
    <t>Contact / source URL</t>
  </si>
  <si>
    <t>Source type</t>
  </si>
  <si>
    <t>Use email first where phone is missing or marked as defunct.</t>
  </si>
  <si>
    <t>Virginia</t>
  </si>
  <si>
    <t>New Frontier Industries / New Frontier Tiny Homes</t>
  </si>
  <si>
    <t>https://www.frontiertinyhome.com/</t>
  </si>
  <si>
    <t>Not found on official site</t>
  </si>
  <si>
    <t>https://www.instagram.com/new_frontier_industries</t>
  </si>
  <si>
    <t>Cody@frontiertinyhome.com</t>
  </si>
  <si>
    <t>+1 (434) 882-5327</t>
  </si>
  <si>
    <t>Official site</t>
  </si>
  <si>
    <t>Custom tiny-home builder; excluded from original costings list.</t>
  </si>
  <si>
    <t>Verify third-party-directory rows before adding to your CRM.</t>
  </si>
  <si>
    <t>Ohio</t>
  </si>
  <si>
    <t>Modern Tiny Living</t>
  </si>
  <si>
    <t>https://www.moderntinyliving.com/</t>
  </si>
  <si>
    <t>Contact form / email protected on site</t>
  </si>
  <si>
    <t>(614) 259-7042</t>
  </si>
  <si>
    <t>https://www.moderntinyliving.com/contact.html</t>
  </si>
  <si>
    <t>Email link was protected/redacted in crawl; use contact page before outreach.</t>
  </si>
  <si>
    <t>Use missing TikTok/Facebook/Instagram fields to spot website/social gaps.</t>
  </si>
  <si>
    <t>Colorado</t>
  </si>
  <si>
    <t>Rocky Mountain Tiny Houses</t>
  </si>
  <si>
    <t>https://rockymountaintinyhouses.com/</t>
  </si>
  <si>
    <t>https://www.facebook.com/RockyMountainTinyHouses</t>
  </si>
  <si>
    <t>greg@rockymountaintinyhouses.com</t>
  </si>
  <si>
    <t>Use email; old phone listed as defunct</t>
  </si>
  <si>
    <t>https://rockymountaintinyhouses.com/contact/</t>
  </si>
  <si>
    <t>Site notes the old phone number is defunct; email is preferred.</t>
  </si>
  <si>
    <t>Wisconsin</t>
  </si>
  <si>
    <t>ESCAPE Traveler</t>
  </si>
  <si>
    <t>https://www.escapetraveler.net/</t>
  </si>
  <si>
    <t>sales@escapehomes.us</t>
  </si>
  <si>
    <t>Site indicates email/contact form is preferred for sales enquiries.</t>
  </si>
  <si>
    <t>Tennessee</t>
  </si>
  <si>
    <t>Wind River Built / Wind River Tiny Homes</t>
  </si>
  <si>
    <t>https://www.windriverbuilt.com/</t>
  </si>
  <si>
    <t>info@windriverbuilt.com</t>
  </si>
  <si>
    <t>423.443.8166</t>
  </si>
  <si>
    <t>https://www.windriverbuilt.com/faqs</t>
  </si>
  <si>
    <t>Branding appears as Wind River Built; verify phone before calling.</t>
  </si>
  <si>
    <t>Oregon</t>
  </si>
  <si>
    <t>Tru Form Tiny</t>
  </si>
  <si>
    <t>https://truformtiny.com/</t>
  </si>
  <si>
    <t>https://www.facebook.com/truformtiny</t>
  </si>
  <si>
    <t>https://www.instagram.com/truformtiny</t>
  </si>
  <si>
    <t>SUPPORT@TRUFORMTINY.COM</t>
  </si>
  <si>
    <t>541.787.8767</t>
  </si>
  <si>
    <t>https://truformtiny.com/contact-us/</t>
  </si>
  <si>
    <t>Luxury tiny-home builder based in Eugene, Oregon.</t>
  </si>
  <si>
    <t>Florida</t>
  </si>
  <si>
    <t>Movable Roots</t>
  </si>
  <si>
    <t>https://www.movableroots.com/</t>
  </si>
  <si>
    <t>321-600-4988</t>
  </si>
  <si>
    <t>https://www.movableroots.com/connect-by-email</t>
  </si>
  <si>
    <t>Contact page lists phone and form; direct email not found.</t>
  </si>
  <si>
    <t>Pennsylvania</t>
  </si>
  <si>
    <t>Liberation Tiny Homes</t>
  </si>
  <si>
    <t>https://www.liberationtinyhomes.com/</t>
  </si>
  <si>
    <t>http://www.facebook.com/liberationtinyhomes/</t>
  </si>
  <si>
    <t>https://www.instagram.com/liberation_tiny_homes/</t>
  </si>
  <si>
    <t>717-327-3890</t>
  </si>
  <si>
    <t>https://www.tinyliving.com/builders/liberation-tiny-homes/</t>
  </si>
  <si>
    <t>Third-party directory</t>
  </si>
  <si>
    <t>Directory/social-source lead; verify directly before outreach.</t>
  </si>
  <si>
    <t>Tiny SMART House</t>
  </si>
  <si>
    <t>https://www.tinysmarthouse.com/</t>
  </si>
  <si>
    <t>Contact form / not found</t>
  </si>
  <si>
    <t>Do not confuse with TinySmartHouse Poland.</t>
  </si>
  <si>
    <t>California</t>
  </si>
  <si>
    <t>Cahill Works</t>
  </si>
  <si>
    <t>https://cahillworks.com/</t>
  </si>
  <si>
    <t>info@cahillworks.com</t>
  </si>
  <si>
    <t>(760) 299-5090</t>
  </si>
  <si>
    <t>https://cahillworks.com/contact</t>
  </si>
  <si>
    <t>California tiny-home / small-space builder lead.</t>
  </si>
  <si>
    <t>Acorn Tiny Homes</t>
  </si>
  <si>
    <t>https://acorntinyhomes.com/</t>
  </si>
  <si>
    <t>info@acorntinyhomes.com</t>
  </si>
  <si>
    <t>Lancaster: (717) 716-6975; Philadelphia: (484) 699-8272</t>
  </si>
  <si>
    <t>Pennsylvania builder lead; not the Canadian Acorn Tiny Homes brand.</t>
  </si>
  <si>
    <t>Quebec</t>
  </si>
  <si>
    <t>Minimaliste</t>
  </si>
  <si>
    <t>https://www.minimalistehouses.com/</t>
  </si>
  <si>
    <t>Listed on site/directory; URL not captured</t>
  </si>
  <si>
    <t>info@minimalistehouses.com</t>
  </si>
  <si>
    <t>+1 844-741-6464 / +1 418-741-6464</t>
  </si>
  <si>
    <t>https://www.minimalistehouses.com/contact-us</t>
  </si>
  <si>
    <t>Verify current phone before outreach; multiple official/contact pages found.</t>
  </si>
  <si>
    <t>British Columbia</t>
  </si>
  <si>
    <t>Summit Tiny Homes</t>
  </si>
  <si>
    <t>https://www.summittinyhomes.com/</t>
  </si>
  <si>
    <t>info@summittinyhomes.com</t>
  </si>
  <si>
    <t>250.541.6658</t>
  </si>
  <si>
    <t>https://www.summittinyhomes.com/contact</t>
  </si>
  <si>
    <t>Vernon, BC builder; also appears related to Summit Building Co.</t>
  </si>
  <si>
    <t>Rewild Homes</t>
  </si>
  <si>
    <t>https://www.rewildhomes.com/</t>
  </si>
  <si>
    <t>hello@rewildhomes.com</t>
  </si>
  <si>
    <t>250 929 2001</t>
  </si>
  <si>
    <t>https://www.rewildhomes.com/contact</t>
  </si>
  <si>
    <t>Vancouver Island / Cobble Hill tiny-home builder.</t>
  </si>
  <si>
    <t>Alberta</t>
  </si>
  <si>
    <t>Fritz Tiny Homes</t>
  </si>
  <si>
    <t>https://www.fritztinyhomes.com/</t>
  </si>
  <si>
    <t>Listed on official site; URL not captured</t>
  </si>
  <si>
    <t>info@fritztinyhomes.com</t>
  </si>
  <si>
    <t>780-686-0361</t>
  </si>
  <si>
    <t>https://www.fritztinyhomes.com/contact</t>
  </si>
  <si>
    <t>Devon, Alberta builder lead.</t>
  </si>
  <si>
    <t>Hummingbird Micro Homes</t>
  </si>
  <si>
    <t>https://hummingbirdmicrohomes.com/</t>
  </si>
  <si>
    <t>info@hummingbirdmicrohomes.com</t>
  </si>
  <si>
    <t>250-423-6283</t>
  </si>
  <si>
    <t>https://hummingbirdmicrohomes.com/contact</t>
  </si>
  <si>
    <t>Terrace, BC micro-home builder.</t>
  </si>
  <si>
    <t>Macey Built Tiny Homes</t>
  </si>
  <si>
    <t>https://maceybuilt.ca/</t>
  </si>
  <si>
    <t>780.239.6367 / 604.374.6174</t>
  </si>
  <si>
    <t>https://maceybuilt.ca/contact</t>
  </si>
  <si>
    <t>Direct email not found in crawl; use phone/contact form.</t>
  </si>
  <si>
    <t>Bay of Plenty</t>
  </si>
  <si>
    <t>Cocoon Tiny Homes</t>
  </si>
  <si>
    <t>https://www.cth.nz/</t>
  </si>
  <si>
    <t>karen@cth.nz</t>
  </si>
  <si>
    <t>021 320 109</t>
  </si>
  <si>
    <t>https://www.cth.nz/contact</t>
  </si>
  <si>
    <t>Official site lists Facebook, Instagram, and YouTube but crawl did not expose exact URLs.</t>
  </si>
  <si>
    <t>Canterbury</t>
  </si>
  <si>
    <t>Tiny on Wheels</t>
  </si>
  <si>
    <t>https://tinyonwheels.co.nz/</t>
  </si>
  <si>
    <t>tinyonwheels@tatoffice.com</t>
  </si>
  <si>
    <t>0800 887 701</t>
  </si>
  <si>
    <t>Rolleston / Christchurch tiny-home builder.</t>
  </si>
  <si>
    <t>Auckland / Matakana Coast</t>
  </si>
  <si>
    <t>Tiny Living NZ</t>
  </si>
  <si>
    <t>https://www.tinyliving.co.nz/</t>
  </si>
  <si>
    <t>hello@tinyliving.co.nz</t>
  </si>
  <si>
    <t>Kevin +64 21 422 651; Paul +64 22 352 2017</t>
  </si>
  <si>
    <t>https://www.tinyliving.co.nz/contact</t>
  </si>
  <si>
    <t>Contact page lists two named phone contacts.</t>
  </si>
  <si>
    <t>Auckland</t>
  </si>
  <si>
    <t>Shaye's Tiny Homes</t>
  </si>
  <si>
    <t>https://www.shayestinyhomes.com/</t>
  </si>
  <si>
    <t>https://www.shayestinyhomes.com/contact</t>
  </si>
  <si>
    <t>Contact form only found; factory listed in Kumeu, Auckland.</t>
  </si>
  <si>
    <t>Not specified</t>
  </si>
  <si>
    <t>KDL Tiny Homes</t>
  </si>
  <si>
    <t>https://www.kdltinyhomes.co.nz/</t>
  </si>
  <si>
    <t>kdltinyhomes@xtra.co.nz</t>
  </si>
  <si>
    <t>0800 245 561; Ken 021 034 2363; Lorna 027 234 7224</t>
  </si>
  <si>
    <t>https://www.kdltinyhomes.co.nz/contact</t>
  </si>
  <si>
    <t>Multiple phone contacts listed.</t>
  </si>
  <si>
    <t>Xquisite Tiny Homes</t>
  </si>
  <si>
    <t>https://www.xquisite.nz/</t>
  </si>
  <si>
    <t>https://www.facebook.com/XquisiteTinyHomesConstruction</t>
  </si>
  <si>
    <t>office@xquisite.nz</t>
  </si>
  <si>
    <t>021 267 1154</t>
  </si>
  <si>
    <t>https://www.xquisite.nz/contact</t>
  </si>
  <si>
    <t>Official contact listing includes Facebook handle/text.</t>
  </si>
  <si>
    <t>Small Builds</t>
  </si>
  <si>
    <t>https://www.smallbuilds.co.nz/</t>
  </si>
  <si>
    <t>info@smallbuilds.co.nz</t>
  </si>
  <si>
    <t>021 378 277</t>
  </si>
  <si>
    <t>https://www.smallbuilds.co.nz/contact</t>
  </si>
  <si>
    <t>Kumeu, Auckland small-build/tiny-home lead.</t>
  </si>
  <si>
    <t>Kiwi Tiny Homes</t>
  </si>
  <si>
    <t>https://kiwitinyhomes.co.nz/</t>
  </si>
  <si>
    <t>contact@kiwitinyhomes.co.nz</t>
  </si>
  <si>
    <t>027 480 6186</t>
  </si>
  <si>
    <t>https://kiwitinyhomes.co.nz/contact</t>
  </si>
  <si>
    <t>East Tamaki, Auckland lead.</t>
  </si>
  <si>
    <t>Mod Living</t>
  </si>
  <si>
    <t>https://www.modliving.co.nz/</t>
  </si>
  <si>
    <t>hello@modliving.co.nz</t>
  </si>
  <si>
    <t>+64 22 343 3443</t>
  </si>
  <si>
    <t>https://www.modliving.co.nz/contact</t>
  </si>
  <si>
    <t>Christchurch / Harewood modular tiny-home lead.</t>
  </si>
  <si>
    <t>Auckland / Australia</t>
  </si>
  <si>
    <t>Arc Tiny Homes</t>
  </si>
  <si>
    <t>https://www.arctinyhomes.com/</t>
  </si>
  <si>
    <t>sales@arctinyhomes.com</t>
  </si>
  <si>
    <t>+64 21 046 1489</t>
  </si>
  <si>
    <t>https://www.arctinyhomes.com/contact</t>
  </si>
  <si>
    <t>Lists New Zealand and Australia presence.</t>
  </si>
  <si>
    <t>Mainland Europe</t>
  </si>
  <si>
    <t>Netherlands</t>
  </si>
  <si>
    <t>Tiny.nl</t>
  </si>
  <si>
    <t>https://www.tiny.nl/</t>
  </si>
  <si>
    <t>info@tiny.nl</t>
  </si>
  <si>
    <t>+31 (0)30 227 0158</t>
  </si>
  <si>
    <t>https://www.tiny.nl/contact</t>
  </si>
  <si>
    <t>Netherlands tiny-house builder / showroom lead.</t>
  </si>
  <si>
    <t>Netherlands / Belgium</t>
  </si>
  <si>
    <t>Tiny House Store</t>
  </si>
  <si>
    <t>https://tinyhouse-store.nl/</t>
  </si>
  <si>
    <t>info@tinyhouse-store.com</t>
  </si>
  <si>
    <t>+32 (0)15 480 105 / +31 (0)85 400 1230</t>
  </si>
  <si>
    <t>https://tinyhouse-store.nl/contact</t>
  </si>
  <si>
    <t>Benelux tiny-house store / demo park lead.</t>
  </si>
  <si>
    <t>Poland</t>
  </si>
  <si>
    <t>Mobi House</t>
  </si>
  <si>
    <t>https://mobihouse.pl/</t>
  </si>
  <si>
    <t>+48 789 160 381</t>
  </si>
  <si>
    <t>https://mobihouse.pl/en/contact/</t>
  </si>
  <si>
    <t>Phone and address surfaced; direct email not found in crawl.</t>
  </si>
  <si>
    <t>Portugal</t>
  </si>
  <si>
    <t>Madeiguincho</t>
  </si>
  <si>
    <t>https://www.madeiguincho.pt/</t>
  </si>
  <si>
    <t>info@madeiguincho.pt</t>
  </si>
  <si>
    <t>+351 917 161 865</t>
  </si>
  <si>
    <t>https://www.madeiguincho.pt/contact</t>
  </si>
  <si>
    <t>Portuguese bespoke tiny-house/cabin builder.</t>
  </si>
  <si>
    <t>Tiny House de Provence</t>
  </si>
  <si>
    <t>https://www.tinyhousedeprovence.com/</t>
  </si>
  <si>
    <t>contact@tinyhousedeprovence.com / info@tinyhousedeprovence.com</t>
  </si>
  <si>
    <t>04 42 50 76 70</t>
  </si>
  <si>
    <t>https://www.tinyhousedeprovence.com/contact</t>
  </si>
  <si>
    <t>France / Provence builder lead.</t>
  </si>
  <si>
    <t>Tiny House Company</t>
  </si>
  <si>
    <t>https://www.tinyhouse-company.de/</t>
  </si>
  <si>
    <t>info@tinyhouse-company.de</t>
  </si>
  <si>
    <t>+49 (5151) 87798-10</t>
  </si>
  <si>
    <t>https://www.tinyhouse-company.de/kontakt</t>
  </si>
  <si>
    <t>German tiny-house company; social platforms listed on site.</t>
  </si>
  <si>
    <t>Little House Uden</t>
  </si>
  <si>
    <t>https://www.little-house.nl/</t>
  </si>
  <si>
    <t>info@little-house.nl</t>
  </si>
  <si>
    <t>+31 6 41302914</t>
  </si>
  <si>
    <t>https://www.little-house.nl/contact</t>
  </si>
  <si>
    <t>Uden, Netherlands small/tiny-house lead.</t>
  </si>
  <si>
    <t>Wander Tiny House</t>
  </si>
  <si>
    <t>https://wandertinyhouse.nl/</t>
  </si>
  <si>
    <t>contact@wandertinyhouse.nl</t>
  </si>
  <si>
    <t>+31 (0)412 782560</t>
  </si>
  <si>
    <t>https://wandertinyhouse.nl/contact</t>
  </si>
  <si>
    <t>Nistelrode, Netherlands tiny-house builder lead.</t>
  </si>
  <si>
    <t>TinySmartHouse Poland</t>
  </si>
  <si>
    <t>https://tinysmarthouse.pl/</t>
  </si>
  <si>
    <t>biuro@tinysmarthouse.pl / marcin@tinysmarthouse.pl / kamil@tinysmarthouse.pl</t>
  </si>
  <si>
    <t>+48 501 866 635 / +48 502 555 643</t>
  </si>
  <si>
    <t>https://tinysmarthouse.pl/kontakt</t>
  </si>
  <si>
    <t>Different company from Tiny SMART House Oregon.</t>
  </si>
  <si>
    <t>Turkey</t>
  </si>
  <si>
    <t>MobiModHouse</t>
  </si>
  <si>
    <t>https://mobimodhouse.com/</t>
  </si>
  <si>
    <t>info@mobimodhouse.com</t>
  </si>
  <si>
    <t>+90 530 941 25 07</t>
  </si>
  <si>
    <t>https://mobimodhouse.com/contact</t>
  </si>
  <si>
    <t>Turkey modular/tiny-home lead; listed with European supplier searches.</t>
  </si>
  <si>
    <t>Belgium</t>
  </si>
  <si>
    <t>Tiny-house.be</t>
  </si>
  <si>
    <t>https://tiny-house.be/</t>
  </si>
  <si>
    <t>info@tiny-house.be</t>
  </si>
  <si>
    <t>https://tiny-house.be/contact</t>
  </si>
  <si>
    <t>Belgian tiny-house lead; phone not found.</t>
  </si>
  <si>
    <t>UK</t>
  </si>
  <si>
    <t>Wales</t>
  </si>
  <si>
    <t>TWT Tiny Homes</t>
  </si>
  <si>
    <t>https://www.twttinyhomes.com/</t>
  </si>
  <si>
    <t>info@twttinyhomes.com</t>
  </si>
  <si>
    <t>01341 204420</t>
  </si>
  <si>
    <t>Wales-based sustainable tiny-home builder; good UK competitor/reference lead.</t>
  </si>
  <si>
    <t>Tiny Eco Homes UK / Tiny House Masters</t>
  </si>
  <si>
    <t>http://www.tinyecohomesuk.com/</t>
  </si>
  <si>
    <t>tinyecohomes@gmail.com</t>
  </si>
  <si>
    <t>01434 673798</t>
  </si>
  <si>
    <t>https://www.theglampingshow.com/exhibitors/tiny-house-masters</t>
  </si>
  <si>
    <t>Official event listing</t>
  </si>
  <si>
    <t>Event listing lead; verify on builder website before outreach.</t>
  </si>
  <si>
    <t>Cabin Depot</t>
  </si>
  <si>
    <t>https://cabindepot.co.uk/</t>
  </si>
  <si>
    <t>sales@cabindepot.co.uk</t>
  </si>
  <si>
    <t>01243 91 91 81</t>
  </si>
  <si>
    <t>https://cabindepot.co.uk/contact</t>
  </si>
  <si>
    <t>Chichester cabin / tiny-space supplier lead.</t>
  </si>
  <si>
    <t>The Qube</t>
  </si>
  <si>
    <t>http://www.theqube.co.uk/</t>
  </si>
  <si>
    <t>Listed in directory; URL not captured</t>
  </si>
  <si>
    <t>info@theqube.co.uk / mick@theqube.co.uk</t>
  </si>
  <si>
    <t>01604 785786</t>
  </si>
  <si>
    <t>https://gb.kompass.com/c/the-qube/gb99050157/</t>
  </si>
  <si>
    <t>Directory result; verify current operation and tiny-home relevance.</t>
  </si>
  <si>
    <t>Echo Living</t>
  </si>
  <si>
    <t>https://www.echoliving.co.uk/</t>
  </si>
  <si>
    <t>https://www.instagram.com/echo.living_</t>
  </si>
  <si>
    <t>echoliving@outlook.com</t>
  </si>
  <si>
    <t>+44 (0)1556 509140 / 07769 687035</t>
  </si>
  <si>
    <t>https://www.echoliving.co.uk/contact-us</t>
  </si>
  <si>
    <t>Scotland small-building/tiny-home studio; Instagram handle listed on contact page.</t>
  </si>
  <si>
    <t>Ardbeg Modular</t>
  </si>
  <si>
    <t>https://ardbegmodular.co.uk/</t>
  </si>
  <si>
    <t>info@ardbegmodular.co.uk</t>
  </si>
  <si>
    <t>0845 982 5486</t>
  </si>
  <si>
    <t>https://ardbegmodular.co.uk/contact-us/</t>
  </si>
  <si>
    <t>Fife modular-building lead; not a pure tiny-home-only brand.</t>
  </si>
  <si>
    <t>Queensland</t>
  </si>
  <si>
    <t>https://aussietinyhouses.com.au/</t>
  </si>
  <si>
    <t>Official site has Facebook link</t>
  </si>
  <si>
    <t>Official site has Instagram link</t>
  </si>
  <si>
    <t>info@aussietinyhouses.com.au</t>
  </si>
  <si>
    <t>(07) 5324 2499</t>
  </si>
  <si>
    <t>https://aussietinyhouses.com.au/contact/</t>
  </si>
  <si>
    <t>Coolum Beach QLD factory; quotes/contact form available.</t>
  </si>
  <si>
    <t>Australia / NSW</t>
  </si>
  <si>
    <t>https://www.hauslein.com.au/</t>
  </si>
  <si>
    <t>Contact form</t>
  </si>
  <si>
    <t>https://www.hauslein.com.au/contact</t>
  </si>
  <si>
    <t>Model guide lists starting prices and trailer range; verify current manufacturing/availability status.</t>
  </si>
  <si>
    <t>New South Wales</t>
  </si>
  <si>
    <t>https://tinyhomesaustralia.com.au/</t>
  </si>
  <si>
    <t>Official site lists Facebook</t>
  </si>
  <si>
    <t>info@tinyhomesaust.com.au</t>
  </si>
  <si>
    <t>0411 079 446</t>
  </si>
  <si>
    <t>https://tinyhomesaustralia.com.au/tiny-homes-information/buying-your-tiny-home-from-us/</t>
  </si>
  <si>
    <t>Bangalow/NSW builder; buying page includes staged payment terms and delivery rate.</t>
  </si>
  <si>
    <t>https://designerecotinyhomes.com.au/</t>
  </si>
  <si>
    <t>sales@designerecotinyhomes.com.au</t>
  </si>
  <si>
    <t>0407 695 872</t>
  </si>
  <si>
    <t>https://designerecotinyhomes.com.au/contact-us</t>
  </si>
  <si>
    <t>Moruya NSW factory and display homes by appointment.</t>
  </si>
  <si>
    <t>https://www.bradthebuilder.com.au/</t>
  </si>
  <si>
    <t>https://www.facebook.com/BradtheBuilderTinyHomes</t>
  </si>
  <si>
    <t>https://www.instagram.com/bradthebuilder.tinyhomes/</t>
  </si>
  <si>
    <t>btb.tinyhomes@gmail.com</t>
  </si>
  <si>
    <t>0413 063 289 / 0412 348 007</t>
  </si>
  <si>
    <t>Official site / price list</t>
  </si>
  <si>
    <t>Price list and contact details published on official site.</t>
  </si>
  <si>
    <t>Victoria</t>
  </si>
  <si>
    <t>Treehab Tiny Houses</t>
  </si>
  <si>
    <t>https://treehab.com.au/</t>
  </si>
  <si>
    <t>1300 792 132</t>
  </si>
  <si>
    <t>https://treehab.com.au/contact/</t>
  </si>
  <si>
    <t>VIC builder; source lists model starting prices and contact phone.</t>
  </si>
  <si>
    <t>https://fredstinyhouses.com.au/</t>
  </si>
  <si>
    <t>info@fredstinyhouses.com.au</t>
  </si>
  <si>
    <t>(03) 5472 2130</t>
  </si>
  <si>
    <t>https://fredstinyhouses.com.au/contact/</t>
  </si>
  <si>
    <t>Trailer specialist and training provider; strong DIY build route lead.</t>
  </si>
  <si>
    <t>South Australia</t>
  </si>
  <si>
    <t>https://www.rollstinyhomes.com.au/</t>
  </si>
  <si>
    <t>sales@rollstinyhomes.com.au</t>
  </si>
  <si>
    <t>0434 795 389</t>
  </si>
  <si>
    <t>https://www.rollstinyhomes.com.au/contact</t>
  </si>
  <si>
    <t>Adelaide builder; official pricing page lists ready-to-move-in pricing.</t>
  </si>
  <si>
    <t>info@cabintech.com.au</t>
  </si>
  <si>
    <t>(07) 5528 8858</t>
  </si>
  <si>
    <t>Expandable tiny homes/mobile cabins; Australia-wide delivery stated.</t>
  </si>
  <si>
    <t>Contact form / email us</t>
  </si>
  <si>
    <t>0400 559 677</t>
  </si>
  <si>
    <t>Official site / search snippet</t>
  </si>
  <si>
    <t>Geelong VIC; official snippet lists lock-up and turn-key pricing ranges.</t>
  </si>
  <si>
    <t>info@highlandstinyhomes.com.au</t>
  </si>
  <si>
    <t>0412 422 740</t>
  </si>
  <si>
    <t>NSW builder; search result listed starting model pricing.</t>
  </si>
  <si>
    <t>hello@expandableempire.com.au</t>
  </si>
  <si>
    <t>1300 66 25 95</t>
  </si>
  <si>
    <t>Gympie QLD expandable/portable homes.</t>
  </si>
  <si>
    <t>Central Coast Tiny Homes</t>
  </si>
  <si>
    <t>https://centralcoasttinyhomes.com.au/</t>
  </si>
  <si>
    <t>info@ccth.com.au</t>
  </si>
  <si>
    <t>0402 219 960</t>
  </si>
  <si>
    <t>NSW Central Coast lead; snippet says lengths from 6m to 9m.</t>
  </si>
  <si>
    <t>Tiny Home Solutions</t>
  </si>
  <si>
    <t>https://tinyhomesolutions.com.au/</t>
  </si>
  <si>
    <t>info@tinyhomesolutions.com.au</t>
  </si>
  <si>
    <t>02 9481 7442</t>
  </si>
  <si>
    <t>Waitara NSW tiny homes/granny flats lead.</t>
  </si>
  <si>
    <t>The Tiny House Company</t>
  </si>
  <si>
    <t>https://tinyhousecompany.com.au/</t>
  </si>
  <si>
    <t>https://www.facebook.com/tinyhousecompany</t>
  </si>
  <si>
    <t>https://www.instagram.com/tinyhousecompany/</t>
  </si>
  <si>
    <t>info@tinyhousecompany.com.au</t>
  </si>
  <si>
    <t>Tiny-house design/build lead; phone not found in source snippet.</t>
  </si>
  <si>
    <t>Tiny Home Build Cost Calculator</t>
  </si>
  <si>
    <t>Editable calculator now includes Australia presets, interest-rate logic, buy/build route choices, lease-vs-rent-vs-buy tagging, and milestone/payment calendar links. Enter local quotes in Unit Cost and mark Include? Y/N.</t>
  </si>
  <si>
    <t>Project setup</t>
  </si>
  <si>
    <t>Finance inputs</t>
  </si>
  <si>
    <t>Live totals</t>
  </si>
  <si>
    <t>Cost by section</t>
  </si>
  <si>
    <t>USD / CAD / NZD / AUD / EUR / GBP</t>
  </si>
  <si>
    <t>Cash deposit / own funds</t>
  </si>
  <si>
    <t>Money paid before finance</t>
  </si>
  <si>
    <t>Included one-off items before contingency</t>
  </si>
  <si>
    <t>Formula-driven</t>
  </si>
  <si>
    <t>Section</t>
  </si>
  <si>
    <t>One-off total</t>
  </si>
  <si>
    <t>Monthly total</t>
  </si>
  <si>
    <t>Country / region</t>
  </si>
  <si>
    <t>Australia added; choose target market</t>
  </si>
  <si>
    <t>Loan amount override</t>
  </si>
  <si>
    <t>Leave 0 to calculate automatically</t>
  </si>
  <si>
    <t>Contingency amount</t>
  </si>
  <si>
    <t>Project base</t>
  </si>
  <si>
    <t>Build route</t>
  </si>
  <si>
    <t>Mixed</t>
  </si>
  <si>
    <t>Buy finished, build from scratch, shell/kit, turnkey or mixed</t>
  </si>
  <si>
    <t>Annual interest rate</t>
  </si>
  <si>
    <t>RBA cash rate target + editable lender margin from Australia Inputs</t>
  </si>
  <si>
    <t>Estimated finance / loan fee</t>
  </si>
  <si>
    <t>Land &amp; council</t>
  </si>
  <si>
    <t>Home type</t>
  </si>
  <si>
    <t>Tiny home on trailer</t>
  </si>
  <si>
    <t>Trailer, foundation, modular/park model</t>
  </si>
  <si>
    <t>Loan term (years)</t>
  </si>
  <si>
    <t>Typical personal/RV loan style input</t>
  </si>
  <si>
    <t>Total project / build cost</t>
  </si>
  <si>
    <t>Transport &amp; site setup</t>
  </si>
  <si>
    <t>Size</t>
  </si>
  <si>
    <t>Use sq m or sq ft; cost per unit follows this</t>
  </si>
  <si>
    <t>Loan fee %</t>
  </si>
  <si>
    <t>Estimated establishment/origination fee</t>
  </si>
  <si>
    <t>Monthly running costs before loan</t>
  </si>
  <si>
    <t>Structure</t>
  </si>
  <si>
    <t>Land choice</t>
  </si>
  <si>
    <t>Rent land/pitch</t>
  </si>
  <si>
    <t>Rent pitch, lease land, own land, buy land, family land</t>
  </si>
  <si>
    <t>Use finance?</t>
  </si>
  <si>
    <t>Yes</t>
  </si>
  <si>
    <t>No = loan repayment becomes zero</t>
  </si>
  <si>
    <t>Amount financed</t>
  </si>
  <si>
    <t>Services</t>
  </si>
  <si>
    <t>Default tax / VAT / GST</t>
  </si>
  <si>
    <t>Australia GST default; override per quote</t>
  </si>
  <si>
    <t>Monthly budget target</t>
  </si>
  <si>
    <t>Used for affordability gap</t>
  </si>
  <si>
    <t>Monthly loan repayment</t>
  </si>
  <si>
    <t>Interior</t>
  </si>
  <si>
    <t>Contingency %</t>
  </si>
  <si>
    <t>Covers over-runs, price changes and missing items</t>
  </si>
  <si>
    <t>Quote date</t>
  </si>
  <si>
    <t>Update when refreshing quotes; current defaults sourced June 2026</t>
  </si>
  <si>
    <t>Total monthly outgoings</t>
  </si>
  <si>
    <t>Labour &amp; management</t>
  </si>
  <si>
    <t>Delivery distance</t>
  </si>
  <si>
    <t>km for Australia delivery estimate</t>
  </si>
  <si>
    <t>Repayment frequency</t>
  </si>
  <si>
    <t>Monthly</t>
  </si>
  <si>
    <t>This version calculates monthly payments</t>
  </si>
  <si>
    <t>Cost per size unit</t>
  </si>
  <si>
    <t>Compliance &amp; protection</t>
  </si>
  <si>
    <t>Delivery rate per distance unit</t>
  </si>
  <si>
    <t>AUD per km; choose from Australia Inputs delivery table</t>
  </si>
  <si>
    <t>Australia defaults added; see Australia Inputs + Build Calendar sheets</t>
  </si>
  <si>
    <t>Replace with actual quotes</t>
  </si>
  <si>
    <t>Deposit gap / surplus</t>
  </si>
  <si>
    <t>Finance &amp; ongoing</t>
  </si>
  <si>
    <t>Monthly budget gap / surplus</t>
  </si>
  <si>
    <t>New controls added</t>
  </si>
  <si>
    <t>Use columns N:Q in the cost table to mark Buy / Lease / Rent, route fit, milestone stage, and Australia source notes. Use Build Calendar for payment drawdowns.</t>
  </si>
  <si>
    <t>Item</t>
  </si>
  <si>
    <t>Include?</t>
  </si>
  <si>
    <t>Cost type</t>
  </si>
  <si>
    <t>Qty</t>
  </si>
  <si>
    <t>Unit</t>
  </si>
  <si>
    <t>Unit Cost</t>
  </si>
  <si>
    <t>Tax %</t>
  </si>
  <si>
    <t>Financeable?</t>
  </si>
  <si>
    <t>Supplier / quote source</t>
  </si>
  <si>
    <t>Buy / Lease / Rent</t>
  </si>
  <si>
    <t>Route group</t>
  </si>
  <si>
    <t>Milestone stage</t>
  </si>
  <si>
    <t>Australia note / source</t>
  </si>
  <si>
    <t>Finished tiny home purchase price</t>
  </si>
  <si>
    <t>N</t>
  </si>
  <si>
    <t>One-off</t>
  </si>
  <si>
    <t>home</t>
  </si>
  <si>
    <t>Turn this on if buying a finished tiny home instead of building.</t>
  </si>
  <si>
    <t>Buy</t>
  </si>
  <si>
    <t>Buy finished / Turnkey</t>
  </si>
  <si>
    <t>Contract deposit / finished-home quote</t>
  </si>
  <si>
    <t>Use an Australian builder quote from Costings or Australia Inputs.</t>
  </si>
  <si>
    <t>Builder shell / kit</t>
  </si>
  <si>
    <t>kit</t>
  </si>
  <si>
    <t>Use for a shell/kit route; avoid double counting full build items.</t>
  </si>
  <si>
    <t>Shell/kit</t>
  </si>
  <si>
    <t>Contract deposit / shell quote</t>
  </si>
  <si>
    <t>Use lock-up or shell quote; avoid double-counting complete build items.</t>
  </si>
  <si>
    <t>Trailer chassis</t>
  </si>
  <si>
    <t>Y</t>
  </si>
  <si>
    <t>trailer</t>
  </si>
  <si>
    <t>Australian trailer example; change to quote.</t>
  </si>
  <si>
    <t>Build from scratch / THOW</t>
  </si>
  <si>
    <t>Trailer ordered/on site</t>
  </si>
  <si>
    <t>Australia trailer examples added from Häuslein, Fred's and Brad The Builder.</t>
  </si>
  <si>
    <t>Design / architectural drawings</t>
  </si>
  <si>
    <t>allowance</t>
  </si>
  <si>
    <t>Floorplan, elevations, build drawings.</t>
  </si>
  <si>
    <t>Build / Shell / Turnkey</t>
  </si>
  <si>
    <t>Design &amp; contract</t>
  </si>
  <si>
    <t>Check local council/building surveyor needs.</t>
  </si>
  <si>
    <t>Engineering / structural certification</t>
  </si>
  <si>
    <t>May be required for road/legal/compliance sign-off.</t>
  </si>
  <si>
    <t>May be required for fixed dwelling or certification.</t>
  </si>
  <si>
    <t>Land purchase</t>
  </si>
  <si>
    <t>parcel</t>
  </si>
  <si>
    <t>Use only if land is being bought.</t>
  </si>
  <si>
    <t>Land option</t>
  </si>
  <si>
    <t>Land secured</t>
  </si>
  <si>
    <t>Turn on when buying land.</t>
  </si>
  <si>
    <t>Land rent / pitch rent</t>
  </si>
  <si>
    <t>month</t>
  </si>
  <si>
    <t>No</t>
  </si>
  <si>
    <t>Ongoing monthly site rent.</t>
  </si>
  <si>
    <t>Rent</t>
  </si>
  <si>
    <t>Site agreement signed</t>
  </si>
  <si>
    <t>Monthly rent/park/site fee; not usually financed.</t>
  </si>
  <si>
    <t>Council / planning application fees</t>
  </si>
  <si>
    <t>Planning, zoning, local authority applications.</t>
  </si>
  <si>
    <t>All routes</t>
  </si>
  <si>
    <t>Approvals / pre-start</t>
  </si>
  <si>
    <t>Council fees vary by state and local council; quote locally.</t>
  </si>
  <si>
    <t>Building consent / inspections</t>
  </si>
  <si>
    <t>Permit inspections and compliance inspections.</t>
  </si>
  <si>
    <t>Legal / conveyancing / survey</t>
  </si>
  <si>
    <t>Relevant if buying land or formalising a site agreement.</t>
  </si>
  <si>
    <t>Relevant to land purchase/lease agreement.</t>
  </si>
  <si>
    <t>Utility connection applications</t>
  </si>
  <si>
    <t>Power, water, wastewater application charges.</t>
  </si>
  <si>
    <t>To be allocated</t>
  </si>
  <si>
    <t>Edit this row.</t>
  </si>
  <si>
    <t>Transport / delivery distance</t>
  </si>
  <si>
    <t>mile/km</t>
  </si>
  <si>
    <t>Qty and unit rate are linked to setup cells B13/B14.</t>
  </si>
  <si>
    <t>Delivery / hand-over</t>
  </si>
  <si>
    <t>Use Australia Inputs delivery rates as a starting point.</t>
  </si>
  <si>
    <t>Pilot vehicle / wide-load permits</t>
  </si>
  <si>
    <t>Australia delivery rate input linked to Project setup.</t>
  </si>
  <si>
    <t>Crane / forklift positioning</t>
  </si>
  <si>
    <t>Needed if the home must be lifted or placed precisely.</t>
  </si>
  <si>
    <t>Site preparation</t>
  </si>
  <si>
    <t>Site access, foundations and utility connections can be major extras.</t>
  </si>
  <si>
    <t>Site prep / grading</t>
  </si>
  <si>
    <t>Clearing, levelling and access works.</t>
  </si>
  <si>
    <t>Foundations / pads / anchors</t>
  </si>
  <si>
    <t>Pads, piers, anchors or foundation base.</t>
  </si>
  <si>
    <t>Utility trenching / physical connections</t>
  </si>
  <si>
    <t>Physical trenching and tie-in works.</t>
  </si>
  <si>
    <t>Temporary accommodation / storage</t>
  </si>
  <si>
    <t>Use if you need a temporary place or storage during build.</t>
  </si>
  <si>
    <t>During build</t>
  </si>
  <si>
    <t>Optional rental/hire allowance during construction.</t>
  </si>
  <si>
    <t>Floor frame / subfloor</t>
  </si>
  <si>
    <t>Subfloor, joists, trailer attachment, sheathing.</t>
  </si>
  <si>
    <t>Build from scratch / Shell</t>
  </si>
  <si>
    <t>Frame complete</t>
  </si>
  <si>
    <t>Material/labour input for DIY or owner-builder routes.</t>
  </si>
  <si>
    <t>Wall frames</t>
  </si>
  <si>
    <t>Timber/steel framing and fixings.</t>
  </si>
  <si>
    <t>Roof frame / trusses</t>
  </si>
  <si>
    <t>Aussie Tiny Houses FAQ references composting toilet costs/range; quote locally.</t>
  </si>
  <si>
    <t>Roofing materials</t>
  </si>
  <si>
    <t>Roof sheets, flashing, guttering.</t>
  </si>
  <si>
    <t>Lock-up / weatherproof</t>
  </si>
  <si>
    <t>Included in many lock-up shells; avoid double counting.</t>
  </si>
  <si>
    <t>Exterior cladding / siding</t>
  </si>
  <si>
    <t>Exterior wall covering and trim.</t>
  </si>
  <si>
    <t>House wrap / waterproofing</t>
  </si>
  <si>
    <t>Membrane, tapes, sealants.</t>
  </si>
  <si>
    <t>Insulation</t>
  </si>
  <si>
    <t>Wall, roof and floor insulation.</t>
  </si>
  <si>
    <t>Windows / skylights</t>
  </si>
  <si>
    <t>Windows and any skylights.</t>
  </si>
  <si>
    <t>External doors</t>
  </si>
  <si>
    <t>Main door, patio door, hardware.</t>
  </si>
  <si>
    <t>Electrical rough-in and switchboard</t>
  </si>
  <si>
    <t>Wiring, board, rough-in materials.</t>
  </si>
  <si>
    <t>Services rough-in</t>
  </si>
  <si>
    <t>Use licensed electrician where required.</t>
  </si>
  <si>
    <t>Electrical fit-off / lighting</t>
  </si>
  <si>
    <t>Lights, outlets, switches, final fit-off.</t>
  </si>
  <si>
    <t>Solar system / batteries</t>
  </si>
  <si>
    <t>system</t>
  </si>
  <si>
    <t>Turn on for off-grid or hybrid power.</t>
  </si>
  <si>
    <t>Buy or Lease</t>
  </si>
  <si>
    <t>Off-grid option</t>
  </si>
  <si>
    <t>Can be bought outright or leased/financed separately.</t>
  </si>
  <si>
    <t>Plumbing rough-in / piping</t>
  </si>
  <si>
    <t>Turnkey may include cabinetry/appliances; avoid double-counting.</t>
  </si>
  <si>
    <t>Check licensed trade and council requirements.</t>
  </si>
  <si>
    <t>Bathroom plumbing fixtures</t>
  </si>
  <si>
    <t>Toilet, shower, basin, taps.</t>
  </si>
  <si>
    <t>Water tanks / pump / filtration</t>
  </si>
  <si>
    <t>Needed for many off-grid or semi-off-grid sites.</t>
  </si>
  <si>
    <t>Wastewater / septic / composting toilet</t>
  </si>
  <si>
    <t>Use the correct local compliance option.</t>
  </si>
  <si>
    <t>Gas line / certification</t>
  </si>
  <si>
    <t>Use if gas appliances are included.</t>
  </si>
  <si>
    <t>Heating / cooling / ventilation</t>
  </si>
  <si>
    <t>Mini-split, heat pump, ventilation, fans.</t>
  </si>
  <si>
    <t>Services cost input.</t>
  </si>
  <si>
    <t>Internal wall lining</t>
  </si>
  <si>
    <t>Interior wall/ceiling lining.</t>
  </si>
  <si>
    <t>Interior fit-out</t>
  </si>
  <si>
    <t>Included in turnkey; add only if building/shell route.</t>
  </si>
  <si>
    <t>Flooring</t>
  </si>
  <si>
    <t>Floor covering and trims.</t>
  </si>
  <si>
    <t>Kitchen cabinets / benchtop</t>
  </si>
  <si>
    <t>Cabinetry, bench, sink if not in plumbing line.</t>
  </si>
  <si>
    <t>Appliances</t>
  </si>
  <si>
    <t>Fridge, cooktop, oven, washer/dryer as needed.</t>
  </si>
  <si>
    <t>Bathroom fit-out</t>
  </si>
  <si>
    <t>Waterproofing, vanity, shower screen, finishes.</t>
  </si>
  <si>
    <t>Stairs / ladder / loft rails</t>
  </si>
  <si>
    <t>Loft access and safety rails.</t>
  </si>
  <si>
    <t>Paint / sealants / finishes</t>
  </si>
  <si>
    <t>Paint, sealers, caulking, final touch-ups.</t>
  </si>
  <si>
    <t>Furniture / storage</t>
  </si>
  <si>
    <t>Built-ins, loose furniture, wardrobes, storage.</t>
  </si>
  <si>
    <t>Builder / carpenter labour</t>
  </si>
  <si>
    <t>Major labour allowance if not fully DIY.</t>
  </si>
  <si>
    <t>Build from scratch / owner-builder</t>
  </si>
  <si>
    <t>Builder/trade labour allowance.</t>
  </si>
  <si>
    <t>Electrician labour</t>
  </si>
  <si>
    <t>Turn on if not included in electrical line items.</t>
  </si>
  <si>
    <t>Plumber labour</t>
  </si>
  <si>
    <t>Turn on if not included in plumbing line items.</t>
  </si>
  <si>
    <t>Project management</t>
  </si>
  <si>
    <t>Use for builder/project manager margin or oversight.</t>
  </si>
  <si>
    <t>Tools / hire equipment</t>
  </si>
  <si>
    <t>Tool hire, scaffolding, safety gear.</t>
  </si>
  <si>
    <t>Build from scratch / DIY</t>
  </si>
  <si>
    <t>Tool/equipment hire can be rented instead of bought.</t>
  </si>
  <si>
    <t>Waste / skip / cleanup</t>
  </si>
  <si>
    <t>Waste disposal and final clean.</t>
  </si>
  <si>
    <t>Insurance during build</t>
  </si>
  <si>
    <t>Annual</t>
  </si>
  <si>
    <t>year</t>
  </si>
  <si>
    <t>Builder risk / site insurance allowance.</t>
  </si>
  <si>
    <t>During build / hand-over</t>
  </si>
  <si>
    <t>Insurance fees may be annual or monthly.</t>
  </si>
  <si>
    <t>Tiny home insurance</t>
  </si>
  <si>
    <t>Ongoing policy after completion.</t>
  </si>
  <si>
    <t>Road registration / certification</t>
  </si>
  <si>
    <t>Trailer registration, roadworthy or certification.</t>
  </si>
  <si>
    <t>THOW route</t>
  </si>
  <si>
    <t>Trailer registration/road certification allowance.</t>
  </si>
  <si>
    <t>Safety equipment / smoke alarms</t>
  </si>
  <si>
    <t>Smoke alarms, extinguishers, egress/safety items.</t>
  </si>
  <si>
    <t>Other lender / admin fee</t>
  </si>
  <si>
    <t>fee</t>
  </si>
  <si>
    <t>Use this OR the top loan fee %, not both unless both apply.</t>
  </si>
  <si>
    <t>Finance option</t>
  </si>
  <si>
    <t>Finance approval</t>
  </si>
  <si>
    <t>Use Australia Inputs for interest rate assumptions.</t>
  </si>
  <si>
    <t>Loan servicing / admin fee</t>
  </si>
  <si>
    <t>Monthly lender/admin fee if charged.</t>
  </si>
  <si>
    <t>Land / site rent ongoing</t>
  </si>
  <si>
    <t>Use if separate from the Land Rent row above.</t>
  </si>
  <si>
    <t>Utilities / internet estimate</t>
  </si>
  <si>
    <t>Power, water, internet, waste collection.</t>
  </si>
  <si>
    <t>Maintenance reserve</t>
  </si>
  <si>
    <t>A monthly allowance for repairs and replacement.</t>
  </si>
  <si>
    <t>Rates / body corporate / site fees</t>
  </si>
  <si>
    <t>Use for park fees, rates or site levies.</t>
  </si>
  <si>
    <t>Other allowance</t>
  </si>
  <si>
    <t>Catch-all for anything not listed.</t>
  </si>
  <si>
    <t>Simple website calculator flow</t>
  </si>
  <si>
    <t>Question on website</t>
  </si>
  <si>
    <t>Why it matters</t>
  </si>
  <si>
    <t>Suggested control</t>
  </si>
  <si>
    <t>Where is the tiny home being built or placed?</t>
  </si>
  <si>
    <t>Changes currency, tax, council/permit rules and transport assumptions.</t>
  </si>
  <si>
    <t>Country/region dropdown</t>
  </si>
  <si>
    <t>Are you buying finished, buying a shell/kit, or building from scratch?</t>
  </si>
  <si>
    <t>Controls which line items should be switched on/off.</t>
  </si>
  <si>
    <t>Build route cards</t>
  </si>
  <si>
    <t>Trailer tiny home, foundation, modular/park model or cabin?</t>
  </si>
  <si>
    <t>Trailer, foundations, road rules and registration differ.</t>
  </si>
  <si>
    <t>Home type dropdown</t>
  </si>
  <si>
    <t>Do you own land, rent a pitch, buy land, or use family land?</t>
  </si>
  <si>
    <t>Separates one-off land purchase from monthly rent/site fees.</t>
  </si>
  <si>
    <t>Land option buttons</t>
  </si>
  <si>
    <t>How big is the home and how many rooms?</t>
  </si>
  <si>
    <t>Drives material allowances and cost-per-area reporting.</t>
  </si>
  <si>
    <t>Size input + bedrooms</t>
  </si>
  <si>
    <t>On-grid or off-grid services?</t>
  </si>
  <si>
    <t>Adds solar, tanks, wastewater, septic/composting options.</t>
  </si>
  <si>
    <t>Checkboxes</t>
  </si>
  <si>
    <t>Will the customer finance the build?</t>
  </si>
  <si>
    <t>Adds loan fees and monthly repayment estimate.</t>
  </si>
  <si>
    <t>Deposit, rate, term inputs</t>
  </si>
  <si>
    <t>Show results as build cost + monthly cost.</t>
  </si>
  <si>
    <t>Customer sees total project cost, amount financed and ongoing affordability.</t>
  </si>
  <si>
    <t>Results dashboard</t>
  </si>
  <si>
    <t>Australia Tiny House Inputs — Pricing, Interest, Delivery &amp; Payment Terms</t>
  </si>
  <si>
    <t>Use this sheet as the Australia source/input hub for the Build Calculator. Blue/yellow cells are editable assumptions; source URLs are plain text for checking.</t>
  </si>
  <si>
    <t>Interest rate inputs</t>
  </si>
  <si>
    <t>Value</t>
  </si>
  <si>
    <t>Source / basis</t>
  </si>
  <si>
    <t>Calculator links</t>
  </si>
  <si>
    <t>RBA cash rate target</t>
  </si>
  <si>
    <t>% p.a.</t>
  </si>
  <si>
    <t>RBA cash rate target 4.35%, effective 17 June 2026</t>
  </si>
  <si>
    <t>Rate used in Build Calculator</t>
  </si>
  <si>
    <t>Estimated lender margin</t>
  </si>
  <si>
    <t>Editable placeholder; replace with actual lender quote</t>
  </si>
  <si>
    <t>User input</t>
  </si>
  <si>
    <t>Australia GST default</t>
  </si>
  <si>
    <t>Calculated customer annual rate</t>
  </si>
  <si>
    <t>Formula: cash rate + lender margin</t>
  </si>
  <si>
    <t>Internal workbook formula</t>
  </si>
  <si>
    <t>Default delivery rate / km</t>
  </si>
  <si>
    <t>Loan term default</t>
  </si>
  <si>
    <t>years</t>
  </si>
  <si>
    <t>Editable calculator assumption</t>
  </si>
  <si>
    <t>Loan term</t>
  </si>
  <si>
    <t>Loan fee default</t>
  </si>
  <si>
    <t>% of amount financed</t>
  </si>
  <si>
    <t>%</t>
  </si>
  <si>
    <t>Standard GST default for model inputs; verify per quote</t>
  </si>
  <si>
    <t>User input / quote</t>
  </si>
  <si>
    <t>Delivery region</t>
  </si>
  <si>
    <t>Rate per km</t>
  </si>
  <si>
    <t>GST?</t>
  </si>
  <si>
    <t>Use in calculator?</t>
  </si>
  <si>
    <t>South East Queensland</t>
  </si>
  <si>
    <t>Add GST</t>
  </si>
  <si>
    <t>Optional</t>
  </si>
  <si>
    <t>Aussie Tiny Houses guide; get a quote for exact delivery.</t>
  </si>
  <si>
    <t>Aussie Tiny Houses guide; use as starting point only.</t>
  </si>
  <si>
    <t>ACT</t>
  </si>
  <si>
    <t>North Queensland</t>
  </si>
  <si>
    <t>Western Australia / Tasmania / Northern Territory</t>
  </si>
  <si>
    <t>Quote</t>
  </si>
  <si>
    <t>Guide says contact for a quote for these locations.</t>
  </si>
  <si>
    <t>Tiny Homes Australia within 300km of Bangalow NSW</t>
  </si>
  <si>
    <t>Verify</t>
  </si>
  <si>
    <t>Tiny Homes Australia buying page says $2.50/km return within 300km.</t>
  </si>
  <si>
    <t>Builder / plan</t>
  </si>
  <si>
    <t>Stage</t>
  </si>
  <si>
    <t>Milestone %</t>
  </si>
  <si>
    <t>Deposit / payment trigger</t>
  </si>
  <si>
    <t>Typical timing</t>
  </si>
  <si>
    <t>Deposit</t>
  </si>
  <si>
    <t>Order / design slot</t>
  </si>
  <si>
    <t>Locks in design and build slot; trailer ordered.</t>
  </si>
  <si>
    <t>Trailer arrives on site</t>
  </si>
  <si>
    <t>Start build</t>
  </si>
  <si>
    <t>Payment due when trailer arrives on site.</t>
  </si>
  <si>
    <t>Engineered steel frame skeleton completed</t>
  </si>
  <si>
    <t>Payment due at frame skeleton stage.</t>
  </si>
  <si>
    <t>Inside completed, awaiting cabinetry</t>
  </si>
  <si>
    <t>Interior stage</t>
  </si>
  <si>
    <t>Payment due before cabinetry completion.</t>
  </si>
  <si>
    <t>Complete and ready for delivery</t>
  </si>
  <si>
    <t>Completion</t>
  </si>
  <si>
    <t>Final stage before delivery.</t>
  </si>
  <si>
    <t>Tiny Homes Australia</t>
  </si>
  <si>
    <t>Holding</t>
  </si>
  <si>
    <t>$1,000 non-refundable holding deposit</t>
  </si>
  <si>
    <t>Schedule hold</t>
  </si>
  <si>
    <t>Deducted from total cost per buying page.</t>
  </si>
  <si>
    <t>Upfront deposit</t>
  </si>
  <si>
    <t>Build date secured</t>
  </si>
  <si>
    <t>Secures exact date of build.</t>
  </si>
  <si>
    <t>Completion of frame, cladding, windows</t>
  </si>
  <si>
    <t>Lock-up</t>
  </si>
  <si>
    <t>Lock-up stage.</t>
  </si>
  <si>
    <t>Completion of joinery and internals</t>
  </si>
  <si>
    <t>Fit-out</t>
  </si>
  <si>
    <t>Internal fit-out milestone.</t>
  </si>
  <si>
    <t>Completion of build, blue slip, VIN</t>
  </si>
  <si>
    <t>Final</t>
  </si>
  <si>
    <t>Final payment upon completion.</t>
  </si>
  <si>
    <t>Route preset</t>
  </si>
  <si>
    <t>Use when</t>
  </si>
  <si>
    <t>Turn on</t>
  </si>
  <si>
    <t>Turn off / avoid double count</t>
  </si>
  <si>
    <t>Likely lease/rent items</t>
  </si>
  <si>
    <t>Likely buy items</t>
  </si>
  <si>
    <t>Finance considerations</t>
  </si>
  <si>
    <t>Source / note</t>
  </si>
  <si>
    <t>Buy finished / turnkey</t>
  </si>
  <si>
    <t>Customer buys a complete tiny home</t>
  </si>
  <si>
    <t>Finished tiny home price, delivery, site setup, utilities, insurance</t>
  </si>
  <si>
    <t>Most structure/interior/services build rows already included</t>
  </si>
  <si>
    <t>Land/site rent, utilities, park/site fees</t>
  </si>
  <si>
    <t>Home, delivery, set-up, optional off-grid</t>
  </si>
  <si>
    <t>Financing may be personal/RV/chattel style; verify with lender</t>
  </si>
  <si>
    <t>Use Costings rows with turnkey/from pricing.</t>
  </si>
  <si>
    <t>Shell / lock-up then fit-out</t>
  </si>
  <si>
    <t>Customer buys shell or lock-up and completes fit-out</t>
  </si>
  <si>
    <t>Shell/kit, services, interiors, trades, fit-off</t>
  </si>
  <si>
    <t>Full finished home purchase row</t>
  </si>
  <si>
    <t>Tools/equipment hire, temporary storage</t>
  </si>
  <si>
    <t>Shell, plumbing/electrical, cabinetry, fixtures</t>
  </si>
  <si>
    <t>Stage payments may split shell and fit-out trades</t>
  </si>
  <si>
    <t>Aussie Tiny Houses guide defines lock-up/shell/turn-key stages.</t>
  </si>
  <si>
    <t>Customer owner-builds from trailer/chassis</t>
  </si>
  <si>
    <t>Trailer, design/engineering, all materials, labour, tools</t>
  </si>
  <si>
    <t>Finished home purchase and shell rows</t>
  </si>
  <si>
    <t>Tools/equipment hire, temporary accommodation, land rent</t>
  </si>
  <si>
    <t>Trailer, materials, trades, compliance</t>
  </si>
  <si>
    <t>Loan may be harder unless using personal loan/cash; track cash drawdowns</t>
  </si>
  <si>
    <t>Use trailer-only rows and local material/trade quotes.</t>
  </si>
  <si>
    <t>Buy land</t>
  </si>
  <si>
    <t>Customer acquires land for permanent siting</t>
  </si>
  <si>
    <t>Land purchase, conveyancing, council fees, foundations/utilities</t>
  </si>
  <si>
    <t>Land rent rows</t>
  </si>
  <si>
    <t>None or short-term storage</t>
  </si>
  <si>
    <t>Land, legal/survey, connections</t>
  </si>
  <si>
    <t>Separate land finance may be needed</t>
  </si>
  <si>
    <t>Council requirements vary by local government.</t>
  </si>
  <si>
    <t>Rent/lease land or pitch</t>
  </si>
  <si>
    <t>Customer parks on rented land/site</t>
  </si>
  <si>
    <t>Land rent/site rent, insurance, utilities, transport, tie-downs</t>
  </si>
  <si>
    <t>Land purchase row</t>
  </si>
  <si>
    <t>Land/pitch rent, park fees, utilities</t>
  </si>
  <si>
    <t>Home, anchors, connections</t>
  </si>
  <si>
    <t>Lower upfront cash, higher monthly outgoings</t>
  </si>
  <si>
    <t>Aussie FAQ notes rented driveways/backyards or parks as parking options; rules vary.</t>
  </si>
  <si>
    <t>Tiny Home Build Calendar &amp; Milestone Payment Schedule</t>
  </si>
  <si>
    <t>Editable stage calendar. Amount due is formula-driven from the contract/build amount. Replace weeks/percentages with the builder's actual contract terms.</t>
  </si>
  <si>
    <t>Calendar inputs</t>
  </si>
  <si>
    <t>Contract / build amount to schedule</t>
  </si>
  <si>
    <t>Default links to included one-off cost before contingency from Build Calculator; overwrite if needed.</t>
  </si>
  <si>
    <t>Cash deposit / funds available</t>
  </si>
  <si>
    <t>Default links to Build Calculator cash deposit.</t>
  </si>
  <si>
    <t>Finance approved amount</t>
  </si>
  <si>
    <t>Default links to amount financed.</t>
  </si>
  <si>
    <t>Build start date</t>
  </si>
  <si>
    <t>date</t>
  </si>
  <si>
    <t>Editable</t>
  </si>
  <si>
    <t>Target completion date</t>
  </si>
  <si>
    <t>Formula based on latest target week.</t>
  </si>
  <si>
    <t>Milestone % check</t>
  </si>
  <si>
    <t>Should equal 100%.</t>
  </si>
  <si>
    <t>Milestone</t>
  </si>
  <si>
    <t>Target week</t>
  </si>
  <si>
    <t>Amount due</t>
  </si>
  <si>
    <t>Cumulative %</t>
  </si>
  <si>
    <t>Cumulative paid</t>
  </si>
  <si>
    <t>Cash remaining after stage</t>
  </si>
  <si>
    <t>Finance draw required</t>
  </si>
  <si>
    <t>Build route / trade focus</t>
  </si>
  <si>
    <t>Source / notes</t>
  </si>
  <si>
    <t>Holding / design slot</t>
  </si>
  <si>
    <t>Design, quote, council check</t>
  </si>
  <si>
    <t>Editable template; compare against builder payment plan.</t>
  </si>
  <si>
    <t>Contract deposit / order confirmed</t>
  </si>
  <si>
    <t>Contract, engineering, procurement</t>
  </si>
  <si>
    <t>ATH uses 20% deposit; Tiny Homes Australia uses 30% upfront after holding deposit.</t>
  </si>
  <si>
    <t>Trailer/chassis ordered or delivered</t>
  </si>
  <si>
    <t>Trailer, subfloor, chassis</t>
  </si>
  <si>
    <t>ATH payment plan includes trailer-arrival stage.</t>
  </si>
  <si>
    <t>Frame/subfloor complete</t>
  </si>
  <si>
    <t>Frame, subfloor, wall frames</t>
  </si>
  <si>
    <t>Frame milestone aligns with steel framing skeleton completion in ATH plan.</t>
  </si>
  <si>
    <t>Roofing, walls, cladding, doors/windows</t>
  </si>
  <si>
    <t>Lock-up generally means watertight and secure; builder definitions vary.</t>
  </si>
  <si>
    <t>Electrical, piping, plumbing, gas, solar rough-in</t>
  </si>
  <si>
    <t>Add licensed trade costs where required.</t>
  </si>
  <si>
    <t>Cabinetry, appliances, bathroom, lining</t>
  </si>
  <si>
    <t>Compare to builder fit-out stage payment.</t>
  </si>
  <si>
    <t>Completion, delivery and hand-over</t>
  </si>
  <si>
    <t>Final checks, blue slip/VIN if THOW, delivery</t>
  </si>
  <si>
    <t>Final payment often due before delivery/hand-over.</t>
  </si>
  <si>
    <t>Official payment plan reference</t>
  </si>
  <si>
    <t>Stage / trigger</t>
  </si>
  <si>
    <t>Locks in design/build slot and trailer order</t>
  </si>
  <si>
    <t>Start building</t>
  </si>
  <si>
    <t>Frame milestone</t>
  </si>
  <si>
    <t>Interior milestone</t>
  </si>
  <si>
    <t>Final milestone</t>
  </si>
  <si>
    <t>Lease / Rent / Buy Decision Sheet</t>
  </si>
  <si>
    <t>Use this to decide what the customer will buy upfront, lease, rent monthly, include in the builder quote, or exclude. Totals feed into planning but are not automatically posted to the calculator.</t>
  </si>
  <si>
    <t>Lease/rent/buy KPI</t>
  </si>
  <si>
    <t>One-off buy total</t>
  </si>
  <si>
    <t>Sum of rows marked Buy</t>
  </si>
  <si>
    <t>Monthly lease total</t>
  </si>
  <si>
    <t>AUD/month</t>
  </si>
  <si>
    <t>Sum of rows marked Lease</t>
  </si>
  <si>
    <t>Monthly rent total</t>
  </si>
  <si>
    <t>Sum of rows marked Rent</t>
  </si>
  <si>
    <t>Included in builder quote</t>
  </si>
  <si>
    <t>Sum of rows marked Included</t>
  </si>
  <si>
    <t>Total monthly lease/rent</t>
  </si>
  <si>
    <t>Lease + rent</t>
  </si>
  <si>
    <t>Category</t>
  </si>
  <si>
    <t>Decision</t>
  </si>
  <si>
    <t>One-off estimate</t>
  </si>
  <si>
    <t>Monthly estimate</t>
  </si>
  <si>
    <t>Likely financeable?</t>
  </si>
  <si>
    <t>Applies to route</t>
  </si>
  <si>
    <t>Quote/source URL</t>
  </si>
  <si>
    <t>Owner / next action</t>
  </si>
  <si>
    <t>Land</t>
  </si>
  <si>
    <t>N/A</t>
  </si>
  <si>
    <t>Turns into a major upfront land/finance decision.</t>
  </si>
  <si>
    <t>Get land quote / legal advice</t>
  </si>
  <si>
    <t>Land lease agreement</t>
  </si>
  <si>
    <t>Lease</t>
  </si>
  <si>
    <t>Lease land</t>
  </si>
  <si>
    <t>Creates monthly cost instead of upfront land purchase.</t>
  </si>
  <si>
    <t>Get lease terms</t>
  </si>
  <si>
    <t>Pitch / park / site rent</t>
  </si>
  <si>
    <t>Ongoing occupancy/site cost.</t>
  </si>
  <si>
    <t>Get site quote</t>
  </si>
  <si>
    <t>Base home</t>
  </si>
  <si>
    <t>Finished tiny home</t>
  </si>
  <si>
    <t>Main home contract price.</t>
  </si>
  <si>
    <t>Choose builder/model</t>
  </si>
  <si>
    <t>Shell / lock-up build</t>
  </si>
  <si>
    <t>Lower builder cost but fit-out costs shift to owner.</t>
  </si>
  <si>
    <t>Get shell quote</t>
  </si>
  <si>
    <t>Required for tiny home on wheels.</t>
  </si>
  <si>
    <t>Get trailer quote</t>
  </si>
  <si>
    <t>Equipment</t>
  </si>
  <si>
    <t>Tools / scaffold / equipment</t>
  </si>
  <si>
    <t>DIY / owner builder</t>
  </si>
  <si>
    <t>Cheaper to rent if used short-term.</t>
  </si>
  <si>
    <t>Get hire quote</t>
  </si>
  <si>
    <t>Site</t>
  </si>
  <si>
    <t>Transport / delivery</t>
  </si>
  <si>
    <t>Sometimes</t>
  </si>
  <si>
    <t>Can vary materially by distance and access.</t>
  </si>
  <si>
    <t>Confirm km and rate</t>
  </si>
  <si>
    <t>Crane / forklift / positioning</t>
  </si>
  <si>
    <t>May be needed for difficult access.</t>
  </si>
  <si>
    <t>Quote by site</t>
  </si>
  <si>
    <t>Solar / battery system</t>
  </si>
  <si>
    <t>Can be bought outright or leased/financed.</t>
  </si>
  <si>
    <t>Get solar quote</t>
  </si>
  <si>
    <t>Off-grid / rural</t>
  </si>
  <si>
    <t>Needed when mains water is not available.</t>
  </si>
  <si>
    <t>Get plumbing quote</t>
  </si>
  <si>
    <t>Wastewater / compost toilet / septic</t>
  </si>
  <si>
    <t>Often a compliance-critical cost.</t>
  </si>
  <si>
    <t>Check council/plumber</t>
  </si>
  <si>
    <t>Compliance</t>
  </si>
  <si>
    <t>Council / permits / surveyor</t>
  </si>
  <si>
    <t>Fixed dwelling / site dependent</t>
  </si>
  <si>
    <t>Rules vary by council and structure type.</t>
  </si>
  <si>
    <t>Check local council</t>
  </si>
  <si>
    <t>Covers build risk/site risk.</t>
  </si>
  <si>
    <t>Get insurance quote</t>
  </si>
  <si>
    <t>Ongoing protection cost.</t>
  </si>
  <si>
    <t>Finance</t>
  </si>
  <si>
    <t>Loan establishment / admin fee</t>
  </si>
  <si>
    <t>Can be % of financed amount or fixed fee.</t>
  </si>
  <si>
    <t>Get lender quote</t>
  </si>
  <si>
    <t>Rent / Ongoing</t>
  </si>
  <si>
    <t>Calculated on Build Calculator using amount financed and interest rate.</t>
  </si>
  <si>
    <t>Review affordability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</si>
</sst>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yyyy\-mm\-dd"/>
    <numFmt numFmtId="167" formatCode="#,##0;[Red]\(#,##0\);\-"/>
    <numFmt numFmtId="168" formatCode="#,##0.00;[Red]\(#,##0.00\);\-"/>
    <numFmt numFmtId="169" formatCode="0%;[Red]\(0%\);\-"/>
  </numFmts>
  <fonts count="14">
    <font>
      <sz val="11"/>
      <name val="Carlito"/>
    </font>
    <font>
      <b/>
      <sz val="11"/>
      <color rgb="FFFFFFFF"/>
      <name val="Carlito"/>
    </font>
    <font>
      <i/>
      <sz val="11"/>
      <color rgb="FF334155"/>
      <name val="Carlito"/>
    </font>
    <font>
      <b/>
      <sz val="11"/>
      <color rgb="FF0F172A"/>
      <name val="Carlito"/>
    </font>
    <font>
      <b/>
      <sz val="15"/>
      <color rgb="FFFFFFFF"/>
      <name val="Carlito"/>
    </font>
    <font>
      <i/>
      <sz val="11"/>
      <color rgb="FF1F4E78"/>
      <name val="Carlito"/>
    </font>
    <font>
      <b/>
      <sz val="11"/>
      <name val="Carlito"/>
    </font>
    <font>
      <b/>
      <sz val="14"/>
      <name val="Carlito"/>
    </font>
    <font>
      <i/>
      <sz val="11"/>
      <color rgb="FF374151"/>
      <name val="Carlito"/>
    </font>
    <font>
      <i/>
      <sz val="11"/>
      <color rgb="FF6B7280"/>
      <name val="Carlito"/>
    </font>
    <font>
      <b/>
      <sz val="14"/>
      <color rgb="FFFFFFFF"/>
      <name val="Carlito"/>
    </font>
    <font>
      <sz val="11"/>
      <color rgb="FF0000FF"/>
      <name val="Carlito"/>
    </font>
    <font>
      <sz val="11"/>
      <color rgb="FF000000"/>
      <name val="Carlito"/>
    </font>
    <font>
      <sz val="11"/>
      <color rgb="FF008000"/>
      <name val="Carlito"/>
    </font>
  </fonts>
  <fills count="24">
    <fill>
      <patternFill patternType="none"/>
    </fill>
    <fill>
      <patternFill patternType="gray125"/>
    </fill>
    <fill>
      <patternFill patternType="solid">
        <fgColor rgb="FF0F766E"/>
      </patternFill>
    </fill>
    <fill>
      <patternFill patternType="solid">
        <fgColor rgb="FF0F172A"/>
      </patternFill>
    </fill>
    <fill>
      <patternFill patternType="solid">
        <fgColor rgb="FFE2E8F0"/>
      </patternFill>
    </fill>
    <fill>
      <patternFill patternType="solid">
        <fgColor rgb="FFF8FAFC"/>
      </patternFill>
    </fill>
    <fill>
      <patternFill patternType="solid">
        <fgColor rgb="FFD9EAF7"/>
      </patternFill>
    </fill>
    <fill>
      <patternFill patternType="solid">
        <fgColor rgb="FFA9D18E"/>
      </patternFill>
    </fill>
    <fill>
      <patternFill patternType="solid">
        <fgColor rgb="FFE2F0D9"/>
      </patternFill>
    </fill>
    <fill>
      <patternFill patternType="solid">
        <fgColor rgb="FF1F2937"/>
      </patternFill>
    </fill>
    <fill>
      <patternFill patternType="solid">
        <fgColor rgb="FFF8FAFC"/>
      </patternFill>
    </fill>
    <fill>
      <patternFill patternType="solid">
        <fgColor rgb="FF0F766E"/>
      </patternFill>
    </fill>
    <fill>
      <patternFill patternType="solid">
        <fgColor rgb="FFFFFFFF"/>
      </patternFill>
    </fill>
    <fill>
      <patternFill patternType="solid">
        <fgColor rgb="FFDBEAFE"/>
      </patternFill>
    </fill>
    <fill>
      <patternFill patternType="solid">
        <fgColor rgb="FFDCFCE7"/>
      </patternFill>
    </fill>
    <fill>
      <patternFill patternType="solid">
        <fgColor rgb="FFFFF7ED"/>
      </patternFill>
    </fill>
    <fill>
      <patternFill patternType="solid">
        <fgColor rgb="FFF0FDF4"/>
      </patternFill>
    </fill>
    <fill>
      <patternFill patternType="solid">
        <fgColor rgb="FF0F172A"/>
      </patternFill>
    </fill>
    <fill>
      <patternFill patternType="solid">
        <fgColor rgb="FF1F4E78"/>
      </patternFill>
    </fill>
    <fill>
      <patternFill patternType="solid">
        <fgColor rgb="FFF8FAFC"/>
      </patternFill>
    </fill>
    <fill>
      <patternFill patternType="solid">
        <fgColor rgb="FFFFF2CC"/>
      </patternFill>
    </fill>
    <fill>
      <patternFill patternType="solid">
        <fgColor rgb="FFE2F0D9"/>
      </patternFill>
    </fill>
    <fill>
      <patternFill patternType="solid">
        <fgColor rgb="FFD9EAF7"/>
      </patternFill>
    </fill>
    <fill>
      <patternFill patternType="solid">
        <fgColor rgb="FFFFF7ED"/>
      </patternFill>
    </fill>
  </fills>
  <borders count="2">
    <border>
      <left/>
      <right/>
      <top/>
      <bottom/>
      <diagonal/>
    </border>
    <border>
      <left/>
      <right/>
      <top/>
      <bottom/>
      <diagonal/>
    </border>
  </borders>
  <cellStyleXfs count="1">
    <xf numFmtId="0" fontId="0" fillId="0" borderId="0"/>
  </cellStyleXfs>
  <cellXfs count="93">
    <xf numFmtId="0" fontId="0" fillId="0" borderId="0" xfId="0"/>
    <xf numFmtId="0" fontId="1" fillId="2" borderId="0" xfId="0" applyFont="1" applyFill="1" applyAlignment="1">
      <alignment horizontal="center" vertical="center" wrapText="1"/>
    </xf>
    <xf numFmtId="0" fontId="0" fillId="0" borderId="0" xfId="0" applyAlignment="1">
      <alignment wrapText="1"/>
    </xf>
    <xf numFmtId="0" fontId="0" fillId="0" borderId="0" xfId="0" applyAlignment="1">
      <alignment vertical="top" wrapText="1"/>
    </xf>
    <xf numFmtId="0" fontId="2" fillId="4" borderId="0" xfId="0" applyFont="1" applyFill="1" applyAlignment="1">
      <alignment wrapText="1"/>
    </xf>
    <xf numFmtId="0" fontId="3" fillId="5" borderId="0" xfId="0" applyFont="1" applyFill="1" applyAlignment="1">
      <alignment vertical="center" wrapText="1"/>
    </xf>
    <xf numFmtId="0" fontId="0" fillId="0" borderId="0" xfId="0" applyAlignment="1">
      <alignment vertical="top"/>
    </xf>
    <xf numFmtId="164" fontId="0" fillId="0" borderId="0" xfId="0" applyNumberFormat="1" applyAlignment="1">
      <alignment vertical="top" wrapText="1"/>
    </xf>
    <xf numFmtId="3" fontId="0" fillId="0" borderId="0" xfId="0" applyNumberFormat="1" applyAlignment="1">
      <alignment vertical="top" wrapText="1"/>
    </xf>
    <xf numFmtId="164" fontId="0" fillId="0" borderId="0" xfId="0" applyNumberFormat="1" applyAlignment="1">
      <alignment wrapText="1"/>
    </xf>
    <xf numFmtId="0" fontId="6" fillId="7" borderId="0" xfId="0" applyFont="1" applyFill="1" applyAlignment="1">
      <alignment horizontal="center"/>
    </xf>
    <xf numFmtId="0" fontId="7" fillId="8" borderId="0" xfId="0" applyFont="1" applyFill="1" applyAlignment="1">
      <alignment horizontal="center"/>
    </xf>
    <xf numFmtId="0" fontId="6" fillId="13" borderId="0" xfId="0" applyFont="1" applyFill="1" applyAlignment="1">
      <alignment vertical="top" wrapText="1"/>
    </xf>
    <xf numFmtId="0" fontId="0" fillId="15" borderId="0" xfId="0" applyFill="1" applyAlignment="1">
      <alignment vertical="top" wrapText="1"/>
    </xf>
    <xf numFmtId="0" fontId="1" fillId="9" borderId="0" xfId="0" applyFont="1" applyFill="1" applyAlignment="1">
      <alignment horizontal="center"/>
    </xf>
    <xf numFmtId="0" fontId="1" fillId="18" borderId="0" xfId="0" applyFont="1" applyFill="1" applyAlignment="1">
      <alignment horizontal="center" vertical="center" wrapText="1"/>
    </xf>
    <xf numFmtId="0" fontId="0" fillId="0" borderId="1" xfId="0" applyBorder="1" applyAlignment="1">
      <alignment wrapText="1"/>
    </xf>
    <xf numFmtId="1" fontId="0" fillId="0" borderId="0" xfId="0" applyNumberFormat="1" applyAlignment="1">
      <alignment wrapText="1"/>
    </xf>
    <xf numFmtId="1" fontId="0" fillId="0" borderId="1" xfId="0" applyNumberFormat="1" applyBorder="1" applyAlignment="1">
      <alignment wrapText="1"/>
    </xf>
    <xf numFmtId="164" fontId="0" fillId="0" borderId="1" xfId="0" applyNumberFormat="1" applyBorder="1" applyAlignment="1">
      <alignment wrapText="1"/>
    </xf>
    <xf numFmtId="0" fontId="1" fillId="18" borderId="0" xfId="0" applyFont="1" applyFill="1" applyAlignment="1">
      <alignment horizontal="center" vertical="top" wrapText="1"/>
    </xf>
    <xf numFmtId="164" fontId="1" fillId="18" borderId="0" xfId="0" applyNumberFormat="1" applyFont="1" applyFill="1" applyAlignment="1">
      <alignment horizontal="center" vertical="top" wrapText="1"/>
    </xf>
    <xf numFmtId="3" fontId="1" fillId="18" borderId="0" xfId="0" applyNumberFormat="1" applyFont="1" applyFill="1" applyAlignment="1">
      <alignment horizontal="center" vertical="top" wrapText="1"/>
    </xf>
    <xf numFmtId="167" fontId="0" fillId="0" borderId="0" xfId="0" applyNumberFormat="1" applyAlignment="1">
      <alignment wrapText="1"/>
    </xf>
    <xf numFmtId="167" fontId="0" fillId="0" borderId="1" xfId="0" applyNumberFormat="1" applyBorder="1" applyAlignment="1">
      <alignment wrapText="1"/>
    </xf>
    <xf numFmtId="0" fontId="10" fillId="17" borderId="0" xfId="0" applyFont="1" applyFill="1" applyAlignment="1">
      <alignment horizontal="center"/>
    </xf>
    <xf numFmtId="0" fontId="1" fillId="18" borderId="0" xfId="0" applyFont="1" applyFill="1"/>
    <xf numFmtId="0" fontId="1" fillId="18" borderId="0" xfId="0" applyFont="1" applyFill="1" applyAlignment="1">
      <alignment horizontal="center"/>
    </xf>
    <xf numFmtId="0" fontId="1" fillId="18" borderId="0" xfId="0" applyFont="1" applyFill="1" applyAlignment="1">
      <alignment horizontal="center" wrapText="1"/>
    </xf>
    <xf numFmtId="10" fontId="0" fillId="0" borderId="0" xfId="0" applyNumberFormat="1"/>
    <xf numFmtId="166" fontId="0" fillId="0" borderId="0" xfId="0" applyNumberFormat="1"/>
    <xf numFmtId="10" fontId="11" fillId="20" borderId="0" xfId="0" applyNumberFormat="1" applyFont="1" applyFill="1" applyAlignment="1">
      <alignment wrapText="1"/>
    </xf>
    <xf numFmtId="10" fontId="12" fillId="21" borderId="0" xfId="0" applyNumberFormat="1" applyFont="1" applyFill="1" applyAlignment="1">
      <alignment wrapText="1"/>
    </xf>
    <xf numFmtId="0" fontId="11" fillId="20" borderId="0" xfId="0" applyFont="1" applyFill="1" applyAlignment="1">
      <alignment wrapText="1"/>
    </xf>
    <xf numFmtId="10" fontId="11" fillId="20" borderId="1" xfId="0" applyNumberFormat="1" applyFont="1" applyFill="1" applyBorder="1" applyAlignment="1">
      <alignment wrapText="1"/>
    </xf>
    <xf numFmtId="168" fontId="0" fillId="0" borderId="0" xfId="0" applyNumberFormat="1" applyAlignment="1">
      <alignment wrapText="1"/>
    </xf>
    <xf numFmtId="168" fontId="0" fillId="0" borderId="1" xfId="0" applyNumberFormat="1" applyBorder="1" applyAlignment="1">
      <alignment wrapText="1"/>
    </xf>
    <xf numFmtId="169" fontId="0" fillId="0" borderId="0" xfId="0" applyNumberFormat="1" applyAlignment="1">
      <alignment wrapText="1"/>
    </xf>
    <xf numFmtId="169" fontId="0" fillId="0" borderId="1" xfId="0" applyNumberFormat="1" applyBorder="1" applyAlignment="1">
      <alignment wrapText="1"/>
    </xf>
    <xf numFmtId="0" fontId="6" fillId="22" borderId="0" xfId="0" applyFont="1" applyFill="1" applyAlignment="1">
      <alignment wrapText="1"/>
    </xf>
    <xf numFmtId="0" fontId="11" fillId="23" borderId="0" xfId="0" applyFont="1" applyFill="1" applyAlignment="1">
      <alignment wrapText="1"/>
    </xf>
    <xf numFmtId="0" fontId="11" fillId="23" borderId="1" xfId="0" applyFont="1" applyFill="1" applyBorder="1" applyAlignment="1">
      <alignment wrapText="1"/>
    </xf>
    <xf numFmtId="167" fontId="1" fillId="9" borderId="0" xfId="0" applyNumberFormat="1" applyFont="1" applyFill="1" applyAlignment="1">
      <alignment horizontal="center"/>
    </xf>
    <xf numFmtId="167" fontId="0" fillId="16" borderId="0" xfId="0" applyNumberFormat="1" applyFill="1" applyAlignment="1">
      <alignment wrapText="1"/>
    </xf>
    <xf numFmtId="167" fontId="13" fillId="21" borderId="0" xfId="0" applyNumberFormat="1" applyFont="1" applyFill="1"/>
    <xf numFmtId="166" fontId="11" fillId="20" borderId="0" xfId="0" applyNumberFormat="1" applyFont="1" applyFill="1"/>
    <xf numFmtId="9" fontId="0" fillId="0" borderId="0" xfId="0" applyNumberFormat="1"/>
    <xf numFmtId="9" fontId="11" fillId="20" borderId="0" xfId="0" applyNumberFormat="1" applyFont="1" applyFill="1" applyAlignment="1">
      <alignment wrapText="1"/>
    </xf>
    <xf numFmtId="167" fontId="12" fillId="0" borderId="0" xfId="0" applyNumberFormat="1" applyFont="1" applyAlignment="1">
      <alignment wrapText="1"/>
    </xf>
    <xf numFmtId="0" fontId="11" fillId="20" borderId="1" xfId="0" applyFont="1" applyFill="1" applyBorder="1" applyAlignment="1">
      <alignment wrapText="1"/>
    </xf>
    <xf numFmtId="9" fontId="11" fillId="20" borderId="1" xfId="0" applyNumberFormat="1" applyFont="1" applyFill="1" applyBorder="1" applyAlignment="1">
      <alignment wrapText="1"/>
    </xf>
    <xf numFmtId="167" fontId="12" fillId="0" borderId="1" xfId="0" applyNumberFormat="1" applyFont="1" applyBorder="1" applyAlignment="1">
      <alignment wrapText="1"/>
    </xf>
    <xf numFmtId="9" fontId="0" fillId="0" borderId="0" xfId="0" applyNumberFormat="1" applyAlignment="1">
      <alignment wrapText="1"/>
    </xf>
    <xf numFmtId="9" fontId="0" fillId="0" borderId="1" xfId="0" applyNumberFormat="1" applyBorder="1" applyAlignment="1">
      <alignment wrapText="1"/>
    </xf>
    <xf numFmtId="167" fontId="0" fillId="0" borderId="0" xfId="0" applyNumberFormat="1"/>
    <xf numFmtId="167" fontId="11" fillId="20" borderId="0" xfId="0" applyNumberFormat="1" applyFont="1" applyFill="1" applyAlignment="1">
      <alignment wrapText="1"/>
    </xf>
    <xf numFmtId="167" fontId="11" fillId="20" borderId="1" xfId="0" applyNumberFormat="1" applyFont="1" applyFill="1" applyBorder="1" applyAlignment="1">
      <alignment wrapText="1"/>
    </xf>
    <xf numFmtId="0" fontId="10" fillId="17" borderId="0" xfId="0" applyFont="1" applyFill="1" applyAlignment="1">
      <alignment horizontal="center" vertical="top"/>
    </xf>
    <xf numFmtId="164" fontId="10" fillId="17" borderId="0" xfId="0" applyNumberFormat="1" applyFont="1" applyFill="1" applyAlignment="1">
      <alignment horizontal="center" vertical="top"/>
    </xf>
    <xf numFmtId="0" fontId="2" fillId="4" borderId="0" xfId="0" applyFont="1" applyFill="1" applyAlignment="1">
      <alignment vertical="center" wrapText="1"/>
    </xf>
    <xf numFmtId="0" fontId="0" fillId="0" borderId="0" xfId="0"/>
    <xf numFmtId="0" fontId="4" fillId="3" borderId="0" xfId="0" applyFont="1" applyFill="1" applyAlignment="1">
      <alignment horizontal="left" vertical="top"/>
    </xf>
    <xf numFmtId="0" fontId="0" fillId="0" borderId="0" xfId="0" applyAlignment="1">
      <alignment vertical="top"/>
    </xf>
    <xf numFmtId="0" fontId="10" fillId="17" borderId="0" xfId="0" applyFont="1" applyFill="1" applyAlignment="1">
      <alignment horizontal="center" vertical="center"/>
    </xf>
    <xf numFmtId="0" fontId="10" fillId="17" borderId="0" xfId="0" applyFont="1" applyFill="1" applyAlignment="1">
      <alignment horizontal="center"/>
    </xf>
    <xf numFmtId="0" fontId="5" fillId="6" borderId="0" xfId="0" applyFont="1" applyFill="1" applyAlignment="1">
      <alignment vertical="center" wrapText="1"/>
    </xf>
    <xf numFmtId="0" fontId="1" fillId="18" borderId="0" xfId="0" applyFont="1" applyFill="1" applyAlignment="1">
      <alignment horizontal="center" vertical="center" wrapText="1"/>
    </xf>
    <xf numFmtId="0" fontId="1" fillId="11" borderId="0" xfId="0" applyFont="1" applyFill="1" applyAlignment="1">
      <alignment horizontal="center"/>
    </xf>
    <xf numFmtId="0" fontId="8" fillId="10" borderId="0" xfId="0" applyFont="1" applyFill="1" applyAlignment="1">
      <alignment vertical="center" wrapText="1"/>
    </xf>
    <xf numFmtId="0" fontId="0" fillId="19" borderId="0" xfId="0" applyFill="1" applyAlignment="1">
      <alignment wrapText="1"/>
    </xf>
    <xf numFmtId="0" fontId="0" fillId="0" borderId="0" xfId="0" applyAlignment="1">
      <alignment horizontal="left"/>
    </xf>
    <xf numFmtId="0" fontId="1" fillId="2" borderId="0" xfId="0" applyFont="1" applyFill="1" applyAlignment="1">
      <alignment horizontal="left" vertical="center" wrapText="1"/>
    </xf>
    <xf numFmtId="0" fontId="0" fillId="0" borderId="0" xfId="0" applyAlignment="1">
      <alignment horizontal="left" wrapText="1"/>
    </xf>
    <xf numFmtId="0" fontId="0" fillId="0" borderId="0" xfId="0" applyAlignment="1">
      <alignment horizontal="center" vertical="center"/>
    </xf>
    <xf numFmtId="0" fontId="11" fillId="20" borderId="0" xfId="0" applyFont="1" applyFill="1" applyAlignment="1">
      <alignment horizontal="center" vertical="center" wrapText="1"/>
    </xf>
    <xf numFmtId="0" fontId="0" fillId="12" borderId="0" xfId="0" applyFill="1" applyAlignment="1">
      <alignment horizontal="center" vertical="center" wrapText="1"/>
    </xf>
    <xf numFmtId="0" fontId="6" fillId="13" borderId="0" xfId="0" applyFont="1" applyFill="1" applyAlignment="1">
      <alignment horizontal="center" vertical="center" wrapText="1"/>
    </xf>
    <xf numFmtId="3" fontId="11" fillId="20" borderId="0" xfId="0" applyNumberFormat="1" applyFont="1" applyFill="1" applyAlignment="1">
      <alignment horizontal="center" vertical="center" wrapText="1"/>
    </xf>
    <xf numFmtId="0" fontId="6" fillId="14" borderId="0" xfId="0" applyFont="1" applyFill="1" applyAlignment="1">
      <alignment horizontal="center" vertical="center" wrapText="1"/>
    </xf>
    <xf numFmtId="167" fontId="6" fillId="12" borderId="0" xfId="0" applyNumberFormat="1" applyFont="1" applyFill="1" applyAlignment="1">
      <alignment horizontal="center" vertical="center" wrapText="1"/>
    </xf>
    <xf numFmtId="0" fontId="9" fillId="10" borderId="0" xfId="0" applyFont="1" applyFill="1" applyAlignment="1">
      <alignment horizontal="center" vertical="center" wrapText="1"/>
    </xf>
    <xf numFmtId="10" fontId="13" fillId="20" borderId="0" xfId="0" applyNumberFormat="1" applyFont="1" applyFill="1" applyAlignment="1">
      <alignment horizontal="center" vertical="center" wrapText="1"/>
    </xf>
    <xf numFmtId="10" fontId="11" fillId="20" borderId="0" xfId="0" applyNumberFormat="1" applyFont="1" applyFill="1" applyAlignment="1">
      <alignment horizontal="center" vertical="center" wrapText="1"/>
    </xf>
    <xf numFmtId="165" fontId="11" fillId="20" borderId="0" xfId="0" applyNumberFormat="1" applyFont="1" applyFill="1" applyAlignment="1">
      <alignment horizontal="center" vertical="center" wrapText="1"/>
    </xf>
    <xf numFmtId="166" fontId="11" fillId="20" borderId="0" xfId="0" applyNumberFormat="1" applyFont="1" applyFill="1" applyAlignment="1">
      <alignment horizontal="center" vertical="center" wrapText="1"/>
    </xf>
    <xf numFmtId="0" fontId="6" fillId="22" borderId="0" xfId="0" applyFont="1" applyFill="1" applyAlignment="1">
      <alignment horizontal="center" vertical="center" wrapText="1"/>
    </xf>
    <xf numFmtId="0" fontId="0" fillId="0" borderId="0" xfId="0" applyAlignment="1">
      <alignment horizontal="center" vertical="center" wrapText="1"/>
    </xf>
    <xf numFmtId="0" fontId="11" fillId="15" borderId="0" xfId="0" applyFont="1" applyFill="1" applyAlignment="1">
      <alignment horizontal="center" vertical="center" wrapText="1"/>
    </xf>
    <xf numFmtId="0" fontId="11" fillId="0" borderId="0" xfId="0" applyFont="1" applyAlignment="1">
      <alignment horizontal="center" vertical="center" wrapText="1"/>
    </xf>
    <xf numFmtId="3" fontId="11" fillId="15" borderId="0" xfId="0" applyNumberFormat="1" applyFont="1" applyFill="1" applyAlignment="1">
      <alignment horizontal="center" vertical="center" wrapText="1"/>
    </xf>
    <xf numFmtId="165" fontId="11" fillId="15" borderId="0" xfId="0" applyNumberFormat="1" applyFont="1" applyFill="1" applyAlignment="1">
      <alignment horizontal="center" vertical="center" wrapText="1"/>
    </xf>
    <xf numFmtId="3" fontId="12" fillId="16" borderId="0" xfId="0" applyNumberFormat="1" applyFont="1" applyFill="1" applyAlignment="1">
      <alignment horizontal="center" vertical="center" wrapText="1"/>
    </xf>
    <xf numFmtId="0" fontId="1" fillId="9" borderId="0" xfId="0" applyFont="1" applyFill="1" applyAlignment="1">
      <alignment horizontal="center" vertical="center"/>
    </xf>
  </cellXfs>
  <cellStyles count="1">
    <cellStyle name="Normal" xfId="0" builtinId="0"/>
  </cellStyles>
  <dxfs count="11">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font>
        <b/>
        <color rgb="FF991B1B"/>
      </font>
      <fill>
        <patternFill>
          <bgColor rgb="FFFEE2E2"/>
        </patternFill>
      </fill>
    </dxf>
    <dxf>
      <alignment horizontal="left"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autoTitleDeleted val="1"/>
    <c:plotArea>
      <c:layout/>
      <c:barChart>
        <c:barDir val="col"/>
        <c:grouping val="clustered"/>
        <c:varyColors val="0"/>
        <c:ser>
          <c:idx val="0"/>
          <c:order val="0"/>
          <c:tx>
            <c:v>Listings</c:v>
          </c:tx>
          <c:invertIfNegative val="1"/>
          <c:cat>
            <c:strRef>
              <c:f>Summary!$A$7:$A$12</c:f>
              <c:strCache>
                <c:ptCount val="6"/>
                <c:pt idx="0">
                  <c:v>USA</c:v>
                </c:pt>
                <c:pt idx="1">
                  <c:v>Canada</c:v>
                </c:pt>
                <c:pt idx="2">
                  <c:v>New Zealand</c:v>
                </c:pt>
                <c:pt idx="3">
                  <c:v>Europe</c:v>
                </c:pt>
                <c:pt idx="4">
                  <c:v>England</c:v>
                </c:pt>
                <c:pt idx="5">
                  <c:v>Scotland</c:v>
                </c:pt>
              </c:strCache>
            </c:strRef>
          </c:cat>
          <c:val>
            <c:numRef>
              <c:f>Summary!$B$7:$B$12</c:f>
              <c:numCache>
                <c:formatCode>0</c:formatCode>
                <c:ptCount val="6"/>
                <c:pt idx="0">
                  <c:v>11</c:v>
                </c:pt>
                <c:pt idx="1">
                  <c:v>12</c:v>
                </c:pt>
                <c:pt idx="2">
                  <c:v>10</c:v>
                </c:pt>
                <c:pt idx="3">
                  <c:v>18</c:v>
                </c:pt>
                <c:pt idx="4">
                  <c:v>7</c:v>
                </c:pt>
                <c:pt idx="5">
                  <c:v>2</c:v>
                </c:pt>
              </c:numCache>
            </c:numRef>
          </c:val>
          <c:extLst>
            <c:ext xmlns:c16="http://schemas.microsoft.com/office/drawing/2014/chart" uri="{C3380CC4-5D6E-409C-BE32-E72D297353CC}">
              <c16:uniqueId val="{00000000-169D-0440-B489-62E769D26093}"/>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autoTitleDeleted val="1"/>
    <c:plotArea>
      <c:layout/>
      <c:barChart>
        <c:barDir val="col"/>
        <c:grouping val="clustered"/>
        <c:varyColors val="0"/>
        <c:ser>
          <c:idx val="0"/>
          <c:order val="0"/>
          <c:tx>
            <c:v>One-off total</c:v>
          </c:tx>
          <c:invertIfNegative val="1"/>
          <c:cat>
            <c:strRef>
              <c:f>'Build Calculator'!$O$7:$O$15</c:f>
              <c:strCache>
                <c:ptCount val="9"/>
                <c:pt idx="0">
                  <c:v>Project base</c:v>
                </c:pt>
                <c:pt idx="1">
                  <c:v>Land &amp; council</c:v>
                </c:pt>
                <c:pt idx="2">
                  <c:v>Transport &amp; site setup</c:v>
                </c:pt>
                <c:pt idx="3">
                  <c:v>Structure</c:v>
                </c:pt>
                <c:pt idx="4">
                  <c:v>Services</c:v>
                </c:pt>
                <c:pt idx="5">
                  <c:v>Interior</c:v>
                </c:pt>
                <c:pt idx="6">
                  <c:v>Labour &amp; management</c:v>
                </c:pt>
                <c:pt idx="7">
                  <c:v>Compliance &amp; protection</c:v>
                </c:pt>
                <c:pt idx="8">
                  <c:v>Finance &amp; ongoing</c:v>
                </c:pt>
              </c:strCache>
            </c:strRef>
          </c:cat>
          <c:val>
            <c:numRef>
              <c:f>'Build Calculator'!$P$7:$P$15</c:f>
              <c:numCache>
                <c:formatCode>#,##0;[Red]\(#,##0\);\-</c:formatCode>
                <c:ptCount val="9"/>
                <c:pt idx="0">
                  <c:v>21835</c:v>
                </c:pt>
                <c:pt idx="1">
                  <c:v>6325.0000000000009</c:v>
                </c:pt>
                <c:pt idx="2">
                  <c:v>24475</c:v>
                </c:pt>
                <c:pt idx="3">
                  <c:v>65450.000000000007</c:v>
                </c:pt>
                <c:pt idx="4">
                  <c:v>45100</c:v>
                </c:pt>
                <c:pt idx="5">
                  <c:v>46750</c:v>
                </c:pt>
                <c:pt idx="6">
                  <c:v>38500</c:v>
                </c:pt>
                <c:pt idx="7">
                  <c:v>1650</c:v>
                </c:pt>
                <c:pt idx="8">
                  <c:v>0</c:v>
                </c:pt>
              </c:numCache>
            </c:numRef>
          </c:val>
          <c:extLst>
            <c:ext xmlns:c16="http://schemas.microsoft.com/office/drawing/2014/chart" uri="{C3380CC4-5D6E-409C-BE32-E72D297353CC}">
              <c16:uniqueId val="{00000000-D7E2-0940-8BE0-792BC89AF133}"/>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Red]\(#,##0\);\-"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0</xdr:colOff>
      <xdr:row>2</xdr:row>
      <xdr:rowOff>0</xdr:rowOff>
    </xdr:from>
    <xdr:to>
      <xdr:col>16</xdr:col>
      <xdr:colOff>0</xdr:colOff>
      <xdr:row>19</xdr:row>
      <xdr:rowOff>0</xdr:rowOff>
    </xdr:to>
    <xdr:graphicFrame macro="">
      <xdr:nvGraphicFramePr>
        <xdr:cNvPr id="2" nam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17</xdr:col>
      <xdr:colOff>508000</xdr:colOff>
      <xdr:row>0</xdr:row>
      <xdr:rowOff>2933180</xdr:rowOff>
    </xdr:to>
    <xdr:pic>
      <xdr:nvPicPr>
        <xdr:cNvPr id="3" name="Picture 2">
          <a:extLst>
            <a:ext uri="{FF2B5EF4-FFF2-40B4-BE49-F238E27FC236}">
              <a16:creationId xmlns:a16="http://schemas.microsoft.com/office/drawing/2014/main" id="{B6CAAD04-FAAB-D542-97BF-C2868390628E}"/>
            </a:ext>
          </a:extLst>
        </xdr:cNvPr>
        <xdr:cNvPicPr>
          <a:picLocks noChangeAspect="1"/>
        </xdr:cNvPicPr>
      </xdr:nvPicPr>
      <xdr:blipFill>
        <a:blip xmlns:r="http://schemas.openxmlformats.org/officeDocument/2006/relationships" r:embed="rId2"/>
        <a:stretch>
          <a:fillRect/>
        </a:stretch>
      </xdr:blipFill>
      <xdr:spPr>
        <a:xfrm>
          <a:off x="0" y="0"/>
          <a:ext cx="20459700" cy="2933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698500</xdr:colOff>
      <xdr:row>0</xdr:row>
      <xdr:rowOff>2933180</xdr:rowOff>
    </xdr:to>
    <xdr:pic>
      <xdr:nvPicPr>
        <xdr:cNvPr id="2" name="Picture 1">
          <a:extLst>
            <a:ext uri="{FF2B5EF4-FFF2-40B4-BE49-F238E27FC236}">
              <a16:creationId xmlns:a16="http://schemas.microsoft.com/office/drawing/2014/main" id="{4B5F8E2E-FE03-0640-A40F-EA9058A399DA}"/>
            </a:ext>
          </a:extLst>
        </xdr:cNvPr>
        <xdr:cNvPicPr>
          <a:picLocks noChangeAspect="1"/>
        </xdr:cNvPicPr>
      </xdr:nvPicPr>
      <xdr:blipFill>
        <a:blip xmlns:r="http://schemas.openxmlformats.org/officeDocument/2006/relationships" r:embed="rId1"/>
        <a:stretch>
          <a:fillRect/>
        </a:stretch>
      </xdr:blipFill>
      <xdr:spPr>
        <a:xfrm>
          <a:off x="0" y="0"/>
          <a:ext cx="16865600" cy="29331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25400</xdr:colOff>
      <xdr:row>1</xdr:row>
      <xdr:rowOff>75680</xdr:rowOff>
    </xdr:to>
    <xdr:pic>
      <xdr:nvPicPr>
        <xdr:cNvPr id="2" name="Picture 1">
          <a:extLst>
            <a:ext uri="{FF2B5EF4-FFF2-40B4-BE49-F238E27FC236}">
              <a16:creationId xmlns:a16="http://schemas.microsoft.com/office/drawing/2014/main" id="{029E3210-41BE-7F4E-BB8E-0608834E8827}"/>
            </a:ext>
          </a:extLst>
        </xdr:cNvPr>
        <xdr:cNvPicPr>
          <a:picLocks noChangeAspect="1"/>
        </xdr:cNvPicPr>
      </xdr:nvPicPr>
      <xdr:blipFill>
        <a:blip xmlns:r="http://schemas.openxmlformats.org/officeDocument/2006/relationships" r:embed="rId1"/>
        <a:stretch>
          <a:fillRect/>
        </a:stretch>
      </xdr:blipFill>
      <xdr:spPr>
        <a:xfrm>
          <a:off x="0" y="0"/>
          <a:ext cx="13436600" cy="29331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25400</xdr:colOff>
      <xdr:row>0</xdr:row>
      <xdr:rowOff>2184400</xdr:rowOff>
    </xdr:to>
    <xdr:pic>
      <xdr:nvPicPr>
        <xdr:cNvPr id="2" name="Picture 1">
          <a:extLst>
            <a:ext uri="{FF2B5EF4-FFF2-40B4-BE49-F238E27FC236}">
              <a16:creationId xmlns:a16="http://schemas.microsoft.com/office/drawing/2014/main" id="{3871BB10-0D29-CA42-BE23-F63307F0D64A}"/>
            </a:ext>
          </a:extLst>
        </xdr:cNvPr>
        <xdr:cNvPicPr>
          <a:picLocks noChangeAspect="1"/>
        </xdr:cNvPicPr>
      </xdr:nvPicPr>
      <xdr:blipFill>
        <a:blip xmlns:r="http://schemas.openxmlformats.org/officeDocument/2006/relationships" r:embed="rId1"/>
        <a:stretch>
          <a:fillRect/>
        </a:stretch>
      </xdr:blipFill>
      <xdr:spPr>
        <a:xfrm>
          <a:off x="0" y="0"/>
          <a:ext cx="13436600" cy="2184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673100</xdr:colOff>
      <xdr:row>1</xdr:row>
      <xdr:rowOff>0</xdr:rowOff>
    </xdr:to>
    <xdr:pic>
      <xdr:nvPicPr>
        <xdr:cNvPr id="2" name="Picture 1">
          <a:extLst>
            <a:ext uri="{FF2B5EF4-FFF2-40B4-BE49-F238E27FC236}">
              <a16:creationId xmlns:a16="http://schemas.microsoft.com/office/drawing/2014/main" id="{A9981691-659F-AF4E-B732-7E0FBA24C3BA}"/>
            </a:ext>
          </a:extLst>
        </xdr:cNvPr>
        <xdr:cNvPicPr>
          <a:picLocks noChangeAspect="1"/>
        </xdr:cNvPicPr>
      </xdr:nvPicPr>
      <xdr:blipFill>
        <a:blip xmlns:r="http://schemas.openxmlformats.org/officeDocument/2006/relationships" r:embed="rId1"/>
        <a:stretch>
          <a:fillRect/>
        </a:stretch>
      </xdr:blipFill>
      <xdr:spPr>
        <a:xfrm>
          <a:off x="0" y="0"/>
          <a:ext cx="18770600" cy="218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14</xdr:col>
      <xdr:colOff>0</xdr:colOff>
      <xdr:row>17</xdr:row>
      <xdr:rowOff>0</xdr:rowOff>
    </xdr:from>
    <xdr:to>
      <xdr:col>23</xdr:col>
      <xdr:colOff>0</xdr:colOff>
      <xdr:row>35</xdr:row>
      <xdr:rowOff>0</xdr:rowOff>
    </xdr:to>
    <xdr:graphicFrame macro="">
      <xdr:nvGraphicFramePr>
        <xdr:cNvPr id="2" name="Chart">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11</xdr:col>
      <xdr:colOff>1549400</xdr:colOff>
      <xdr:row>0</xdr:row>
      <xdr:rowOff>2184400</xdr:rowOff>
    </xdr:to>
    <xdr:pic>
      <xdr:nvPicPr>
        <xdr:cNvPr id="3" name="Picture 2">
          <a:extLst>
            <a:ext uri="{FF2B5EF4-FFF2-40B4-BE49-F238E27FC236}">
              <a16:creationId xmlns:a16="http://schemas.microsoft.com/office/drawing/2014/main" id="{5DE66CBD-76C8-9F41-914A-41EFB503A4E8}"/>
            </a:ext>
          </a:extLst>
        </xdr:cNvPr>
        <xdr:cNvPicPr>
          <a:picLocks noChangeAspect="1"/>
        </xdr:cNvPicPr>
      </xdr:nvPicPr>
      <xdr:blipFill>
        <a:blip xmlns:r="http://schemas.openxmlformats.org/officeDocument/2006/relationships" r:embed="rId2"/>
        <a:stretch>
          <a:fillRect/>
        </a:stretch>
      </xdr:blipFill>
      <xdr:spPr>
        <a:xfrm>
          <a:off x="0" y="0"/>
          <a:ext cx="18770600" cy="21844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gionSummaryTable" displayName="RegionSummaryTable" ref="A6:G12">
  <tableColumns count="7">
    <tableColumn id="1" xr3:uid="{00000000-0010-0000-0000-000001000000}" name="Region"/>
    <tableColumn id="2" xr3:uid="{00000000-0010-0000-0000-000002000000}" name="Listings"/>
    <tableColumn id="3" xr3:uid="{00000000-0010-0000-0000-000003000000}" name="Currencies"/>
    <tableColumn id="4" xr3:uid="{00000000-0010-0000-0000-000004000000}" name="Advertised Price Range"/>
    <tableColumn id="5" xr3:uid="{00000000-0010-0000-0000-000005000000}" name="Smallest m²"/>
    <tableColumn id="6" xr3:uid="{00000000-0010-0000-0000-000006000000}" name="Largest m²"/>
    <tableColumn id="7" xr3:uid="{00000000-0010-0000-0000-000007000000}" name="Not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CostingsTable" displayName="CostingsTable" ref="A2:S62">
  <tableColumns count="19">
    <tableColumn id="1" xr3:uid="{00000000-0010-0000-0100-000001000000}" name="Region"/>
    <tableColumn id="2" xr3:uid="{00000000-0010-0000-0100-000002000000}" name="Country"/>
    <tableColumn id="3" xr3:uid="{00000000-0010-0000-0100-000003000000}" name="Builder / Supplier"/>
    <tableColumn id="4" xr3:uid="{00000000-0010-0000-0100-000004000000}" name="Model"/>
    <tableColumn id="5" xr3:uid="{00000000-0010-0000-0100-000005000000}" name="Size Description"/>
    <tableColumn id="6" xr3:uid="{00000000-0010-0000-0100-000006000000}" name="Size sq ft"/>
    <tableColumn id="7" xr3:uid="{00000000-0010-0000-0100-000007000000}" name="Size m²"/>
    <tableColumn id="8" xr3:uid="{00000000-0010-0000-0100-000008000000}" name="Beds / Sleeps"/>
    <tableColumn id="9" xr3:uid="{00000000-0010-0000-0100-000009000000}" name="Price From"/>
    <tableColumn id="10" xr3:uid="{00000000-0010-0000-0100-00000A000000}" name="Price To"/>
    <tableColumn id="11" xr3:uid="{00000000-0010-0000-0100-00000B000000}" name="Currency"/>
    <tableColumn id="12" xr3:uid="{00000000-0010-0000-0100-00000C000000}" name="Price Basis"/>
    <tableColumn id="13" xr3:uid="{00000000-0010-0000-0100-00000D000000}" name="Tax / Inclusions"/>
    <tableColumn id="14" xr3:uid="{00000000-0010-0000-0100-00000E000000}" name="Extras / Exclusions"/>
    <tableColumn id="15" xr3:uid="{00000000-0010-0000-0100-00000F000000}" name="Source URL"/>
    <tableColumn id="16" xr3:uid="{00000000-0010-0000-0100-000010000000}" name="Advertised Price"/>
    <tableColumn id="17" xr3:uid="{00000000-0010-0000-0100-000011000000}" name="From Price / sq ft"/>
    <tableColumn id="18" xr3:uid="{00000000-0010-0000-0100-000012000000}" name="From Price / m²"/>
    <tableColumn id="19" xr3:uid="{00000000-0010-0000-0100-000013000000}" name="Note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AddOnsTable" displayName="AddOnsTable" ref="A5:F13">
  <tableColumns count="6">
    <tableColumn id="1" xr3:uid="{00000000-0010-0000-0200-000001000000}" name="Cost Area"/>
    <tableColumn id="2" xr3:uid="{00000000-0010-0000-0200-000002000000}" name="What to Budget For"/>
    <tableColumn id="3" xr3:uid="{00000000-0010-0000-0200-000003000000}" name="Applies To"/>
    <tableColumn id="4" xr3:uid="{00000000-0010-0000-0200-000004000000}" name="Typical Cost Driver"/>
    <tableColumn id="5" xr3:uid="{00000000-0010-0000-0200-000005000000}" name="Source URL / Note"/>
    <tableColumn id="6" xr3:uid="{00000000-0010-0000-0200-000006000000}" name="Owner / Statu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AssumptionsTable" displayName="AssumptionsTable" ref="A4:D15">
  <tableColumns count="4">
    <tableColumn id="1" xr3:uid="{00000000-0010-0000-0300-000001000000}" name="No." dataDxfId="10"/>
    <tableColumn id="2" xr3:uid="{00000000-0010-0000-0300-000002000000}" name="Topic"/>
    <tableColumn id="3" xr3:uid="{00000000-0010-0000-0300-000003000000}" name="Detail"/>
    <tableColumn id="4" xr3:uid="{00000000-0010-0000-0300-000004000000}" name="Extra Note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AdditionalBuilderLeads" displayName="AdditionalBuilderLeads" ref="A5:L49">
  <tableColumns count="12">
    <tableColumn id="1" xr3:uid="{00000000-0010-0000-0400-000001000000}" name="Region"/>
    <tableColumn id="2" xr3:uid="{00000000-0010-0000-0400-000002000000}" name="Country / Area"/>
    <tableColumn id="3" xr3:uid="{00000000-0010-0000-0400-000003000000}" name="Builder name"/>
    <tableColumn id="4" xr3:uid="{00000000-0010-0000-0400-000004000000}" name="Website"/>
    <tableColumn id="5" xr3:uid="{00000000-0010-0000-0400-000005000000}" name="TikTok"/>
    <tableColumn id="6" xr3:uid="{00000000-0010-0000-0400-000006000000}" name="Facebook"/>
    <tableColumn id="7" xr3:uid="{00000000-0010-0000-0400-000007000000}" name="Instagram"/>
    <tableColumn id="8" xr3:uid="{00000000-0010-0000-0400-000008000000}" name="Email address"/>
    <tableColumn id="9" xr3:uid="{00000000-0010-0000-0400-000009000000}" name="Phone number"/>
    <tableColumn id="10" xr3:uid="{00000000-0010-0000-0400-00000A000000}" name="Contact / source URL"/>
    <tableColumn id="11" xr3:uid="{00000000-0010-0000-0400-00000B000000}" name="Source type"/>
    <tableColumn id="12" xr3:uid="{00000000-0010-0000-0400-00000C000000}" name="Notes"/>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BuildCostItems" displayName="BuildCostItems" ref="A20:M81">
  <tableColumns count="13">
    <tableColumn id="1" xr3:uid="{00000000-0010-0000-0500-000001000000}" name="Section"/>
    <tableColumn id="2" xr3:uid="{00000000-0010-0000-0500-000002000000}" name="Item" dataDxfId="8"/>
    <tableColumn id="3" xr3:uid="{00000000-0010-0000-0500-000003000000}" name="Include?" dataDxfId="7"/>
    <tableColumn id="4" xr3:uid="{00000000-0010-0000-0500-000004000000}" name="Cost type" dataDxfId="6"/>
    <tableColumn id="5" xr3:uid="{00000000-0010-0000-0500-000005000000}" name="Qty" dataDxfId="5"/>
    <tableColumn id="6" xr3:uid="{00000000-0010-0000-0500-000006000000}" name="Unit" dataDxfId="4"/>
    <tableColumn id="7" xr3:uid="{00000000-0010-0000-0500-000007000000}" name="Unit Cost" dataDxfId="3"/>
    <tableColumn id="8" xr3:uid="{00000000-0010-0000-0500-000008000000}" name="Tax %" dataDxfId="2"/>
    <tableColumn id="9" xr3:uid="{00000000-0010-0000-0500-000009000000}" name="One-off total" dataDxfId="1"/>
    <tableColumn id="10" xr3:uid="{00000000-0010-0000-0500-00000A000000}" name="Monthly total" dataDxfId="0"/>
    <tableColumn id="11" xr3:uid="{00000000-0010-0000-0500-00000B000000}" name="Financeable?"/>
    <tableColumn id="12" xr3:uid="{00000000-0010-0000-0500-00000C000000}" name="Supplier / quote source"/>
    <tableColumn id="13" xr3:uid="{00000000-0010-0000-0500-00000D000000}" name="Notes"/>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BuildSectionSummary" displayName="BuildSectionSummary" ref="O6:Q15">
  <tableColumns count="3">
    <tableColumn id="1" xr3:uid="{00000000-0010-0000-0600-000001000000}" name="Section"/>
    <tableColumn id="2" xr3:uid="{00000000-0010-0000-0600-000002000000}" name="One-off total"/>
    <tableColumn id="3" xr3:uid="{00000000-0010-0000-0600-000003000000}" name="Monthly total"/>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Blue II">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EAC1C"/>
      </a:hlink>
      <a:folHlink>
        <a:srgbClr val="B26B02"/>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3"/>
  <sheetViews>
    <sheetView workbookViewId="0">
      <selection activeCell="F12" sqref="F12"/>
    </sheetView>
  </sheetViews>
  <sheetFormatPr baseColWidth="10" defaultColWidth="8.83203125" defaultRowHeight="15"/>
  <cols>
    <col min="1" max="1" width="21.83203125" customWidth="1"/>
    <col min="2" max="2" width="8.6640625" customWidth="1"/>
    <col min="3" max="3" width="13" customWidth="1"/>
    <col min="4" max="4" width="38" customWidth="1"/>
    <col min="5" max="5" width="12" customWidth="1"/>
    <col min="6" max="6" width="28" customWidth="1"/>
    <col min="7" max="7" width="52" customWidth="1"/>
  </cols>
  <sheetData>
    <row r="1" spans="1:26" ht="232" customHeight="1"/>
    <row r="2" spans="1:26" ht="45.25" customHeight="1">
      <c r="A2" s="57" t="s">
        <v>0</v>
      </c>
      <c r="B2" s="57"/>
      <c r="C2" s="57"/>
      <c r="D2" s="57"/>
      <c r="E2" s="58"/>
      <c r="F2" s="58"/>
      <c r="G2" s="57"/>
      <c r="H2" s="6"/>
      <c r="I2" s="6"/>
      <c r="J2" s="6"/>
      <c r="K2" s="6"/>
      <c r="L2" s="6"/>
      <c r="M2" s="6"/>
      <c r="N2" s="6"/>
      <c r="O2" s="6"/>
      <c r="P2" s="6"/>
      <c r="Q2" s="6"/>
      <c r="R2" s="6"/>
      <c r="S2" s="6"/>
      <c r="T2" s="6"/>
      <c r="U2" s="6"/>
      <c r="V2" s="6"/>
      <c r="W2" s="6"/>
      <c r="X2" s="6"/>
      <c r="Y2" s="6"/>
      <c r="Z2" s="6"/>
    </row>
    <row r="3" spans="1:26" ht="45.25" customHeight="1">
      <c r="A3" s="59" t="s">
        <v>1</v>
      </c>
      <c r="B3" s="60"/>
      <c r="C3" s="60"/>
      <c r="D3" s="60"/>
      <c r="E3" s="60"/>
      <c r="F3" s="60"/>
      <c r="G3" s="60"/>
    </row>
    <row r="4" spans="1:26" ht="56" customHeight="1">
      <c r="A4" s="5" t="s">
        <v>2</v>
      </c>
      <c r="B4" s="5">
        <v>104</v>
      </c>
      <c r="C4" s="5" t="s">
        <v>3</v>
      </c>
      <c r="D4" s="5">
        <v>7</v>
      </c>
      <c r="E4" s="5" t="s">
        <v>4</v>
      </c>
      <c r="F4" s="5" t="s">
        <v>5</v>
      </c>
      <c r="G4" s="5" t="s">
        <v>6</v>
      </c>
    </row>
    <row r="6" spans="1:26" ht="45.25" customHeight="1">
      <c r="A6" s="15" t="s">
        <v>7</v>
      </c>
      <c r="B6" s="15" t="s">
        <v>8</v>
      </c>
      <c r="C6" s="15" t="s">
        <v>4</v>
      </c>
      <c r="D6" s="15" t="s">
        <v>9</v>
      </c>
      <c r="E6" s="15" t="s">
        <v>10</v>
      </c>
      <c r="F6" s="15" t="s">
        <v>11</v>
      </c>
      <c r="G6" s="15" t="s">
        <v>12</v>
      </c>
    </row>
    <row r="7" spans="1:26" ht="45.25" customHeight="1">
      <c r="A7" s="2" t="s">
        <v>13</v>
      </c>
      <c r="B7" s="17">
        <f>COUNTIF(Costings!$A:$A,A7)</f>
        <v>11</v>
      </c>
      <c r="C7" s="2" t="s">
        <v>14</v>
      </c>
      <c r="D7" s="2" t="s">
        <v>15</v>
      </c>
      <c r="E7" s="9" t="str">
        <f ca="1">IFERROR(_xludf.MINIFS(Costings!$G$3:$G$62,Costings!$A$3:$A$62,A7,Costings!$G$3:$G$62,"&gt;0"),"")</f>
        <v/>
      </c>
      <c r="F7" s="9" t="str">
        <f ca="1">IFERROR(_xludf.MAXIFS(Costings!$G$3:$G$62,Costings!$A$3:$A$62,A7,Costings!$G$3:$G$62,"&gt;0"),"")</f>
        <v/>
      </c>
      <c r="G7" s="2" t="s">
        <v>16</v>
      </c>
    </row>
    <row r="8" spans="1:26" ht="45.25" customHeight="1">
      <c r="A8" s="2" t="s">
        <v>17</v>
      </c>
      <c r="B8" s="17">
        <f>COUNTIF(Costings!$A:$A,A8)</f>
        <v>12</v>
      </c>
      <c r="C8" s="2" t="s">
        <v>18</v>
      </c>
      <c r="D8" s="2" t="s">
        <v>19</v>
      </c>
      <c r="E8" s="9" t="str">
        <f ca="1">IFERROR(_xludf.MINIFS(Costings!$G$3:$G$62,Costings!$A$3:$A$62,A8,Costings!$G$3:$G$62,"&gt;0"),"")</f>
        <v/>
      </c>
      <c r="F8" s="9" t="str">
        <f ca="1">IFERROR(_xludf.MAXIFS(Costings!$G$3:$G$62,Costings!$A$3:$A$62,A8,Costings!$G$3:$G$62,"&gt;0"),"")</f>
        <v/>
      </c>
      <c r="G8" s="2" t="s">
        <v>20</v>
      </c>
    </row>
    <row r="9" spans="1:26" ht="45.25" customHeight="1">
      <c r="A9" s="2" t="s">
        <v>21</v>
      </c>
      <c r="B9" s="17">
        <f>COUNTIF(Costings!$A:$A,A9)</f>
        <v>10</v>
      </c>
      <c r="C9" s="2" t="s">
        <v>22</v>
      </c>
      <c r="D9" s="2" t="s">
        <v>23</v>
      </c>
      <c r="E9" s="9" t="str">
        <f ca="1">IFERROR(_xludf.MINIFS(Costings!$G$3:$G$62,Costings!$A$3:$A$62,A9,Costings!$G$3:$G$62,"&gt;0"),"")</f>
        <v/>
      </c>
      <c r="F9" s="9" t="str">
        <f ca="1">IFERROR(_xludf.MAXIFS(Costings!$G$3:$G$62,Costings!$A$3:$A$62,A9,Costings!$G$3:$G$62,"&gt;0"),"")</f>
        <v/>
      </c>
      <c r="G9" s="2" t="s">
        <v>24</v>
      </c>
    </row>
    <row r="10" spans="1:26" ht="45.25" customHeight="1">
      <c r="A10" s="2" t="s">
        <v>25</v>
      </c>
      <c r="B10" s="17">
        <f>COUNTIF(Costings!$A:$A,A10)</f>
        <v>18</v>
      </c>
      <c r="C10" s="2" t="s">
        <v>26</v>
      </c>
      <c r="D10" s="2" t="s">
        <v>27</v>
      </c>
      <c r="E10" s="9" t="str">
        <f ca="1">IFERROR(_xludf.MINIFS(Costings!$G$3:$G$62,Costings!$A$3:$A$62,A10,Costings!$G$3:$G$62,"&gt;0"),"")</f>
        <v/>
      </c>
      <c r="F10" s="9" t="str">
        <f ca="1">IFERROR(_xludf.MAXIFS(Costings!$G$3:$G$62,Costings!$A$3:$A$62,A10,Costings!$G$3:$G$62,"&gt;0"),"")</f>
        <v/>
      </c>
      <c r="G10" s="2" t="s">
        <v>28</v>
      </c>
    </row>
    <row r="11" spans="1:26" ht="45.25" customHeight="1">
      <c r="A11" s="2" t="s">
        <v>29</v>
      </c>
      <c r="B11" s="17">
        <f>COUNTIF(Costings!$A:$A,A11)</f>
        <v>7</v>
      </c>
      <c r="C11" s="2" t="s">
        <v>30</v>
      </c>
      <c r="D11" s="2" t="s">
        <v>31</v>
      </c>
      <c r="E11" s="9" t="str">
        <f ca="1">IFERROR(_xludf.MINIFS(Costings!$G$3:$G$62,Costings!$A$3:$A$62,A11,Costings!$G$3:$G$62,"&gt;0"),"")</f>
        <v/>
      </c>
      <c r="F11" s="9" t="str">
        <f ca="1">IFERROR(_xludf.MAXIFS(Costings!$G$3:$G$62,Costings!$A$3:$A$62,A11,Costings!$G$3:$G$62,"&gt;0"),"")</f>
        <v/>
      </c>
      <c r="G11" s="2" t="s">
        <v>32</v>
      </c>
    </row>
    <row r="12" spans="1:26" ht="45.25" customHeight="1">
      <c r="A12" s="2" t="s">
        <v>33</v>
      </c>
      <c r="B12" s="17">
        <f>COUNTIF(Costings!$A:$A,A12)</f>
        <v>2</v>
      </c>
      <c r="C12" s="2" t="s">
        <v>30</v>
      </c>
      <c r="D12" s="2" t="s">
        <v>34</v>
      </c>
      <c r="E12" s="9" t="str">
        <f ca="1">IFERROR(_xludf.MINIFS(Costings!$G$3:$G$62,Costings!$A$3:$A$62,A12,Costings!$G$3:$G$62,"&gt;0"),"")</f>
        <v/>
      </c>
      <c r="F12" s="9" t="str">
        <f ca="1">IFERROR(_xludf.MAXIFS(Costings!$G$3:$G$62,Costings!$A$3:$A$62,A12,Costings!$G$3:$G$62,"&gt;0"),"")</f>
        <v/>
      </c>
      <c r="G12" s="2" t="s">
        <v>35</v>
      </c>
    </row>
    <row r="13" spans="1:26" ht="32">
      <c r="A13" s="16" t="s">
        <v>36</v>
      </c>
      <c r="B13" s="18">
        <v>44</v>
      </c>
      <c r="C13" s="16" t="s">
        <v>37</v>
      </c>
      <c r="D13" s="16" t="s">
        <v>38</v>
      </c>
      <c r="E13" s="19">
        <v>11.5</v>
      </c>
      <c r="F13" s="19">
        <v>60</v>
      </c>
      <c r="G13" s="16" t="s">
        <v>39</v>
      </c>
    </row>
  </sheetData>
  <mergeCells count="2">
    <mergeCell ref="A2:G2"/>
    <mergeCell ref="A3:G3"/>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6"/>
  <sheetViews>
    <sheetView topLeftCell="L1" workbookViewId="0">
      <selection activeCell="B7" sqref="B7"/>
    </sheetView>
  </sheetViews>
  <sheetFormatPr baseColWidth="10" defaultColWidth="8.83203125" defaultRowHeight="15"/>
  <cols>
    <col min="1" max="2" width="14" customWidth="1"/>
    <col min="3" max="3" width="28" customWidth="1"/>
    <col min="4" max="4" width="26" customWidth="1"/>
    <col min="5" max="5" width="34" customWidth="1"/>
    <col min="6" max="6" width="9.6640625" customWidth="1"/>
    <col min="7" max="7" width="8.5" customWidth="1"/>
    <col min="8" max="8" width="24" customWidth="1"/>
    <col min="9" max="9" width="11.1640625" customWidth="1"/>
    <col min="10" max="10" width="9" customWidth="1"/>
    <col min="11" max="11" width="9.83203125" customWidth="1"/>
    <col min="12" max="12" width="24" customWidth="1"/>
    <col min="13" max="13" width="28" customWidth="1"/>
    <col min="14" max="14" width="36" customWidth="1"/>
    <col min="15" max="15" width="44" customWidth="1"/>
    <col min="16" max="16" width="24" customWidth="1"/>
    <col min="17" max="17" width="16.1640625" customWidth="1"/>
    <col min="18" max="18" width="14.83203125" customWidth="1"/>
    <col min="19" max="19" width="44" customWidth="1"/>
  </cols>
  <sheetData>
    <row r="1" spans="1:26" ht="233" customHeight="1"/>
    <row r="2" spans="1:26" ht="45.25" customHeight="1">
      <c r="A2" s="20" t="s">
        <v>7</v>
      </c>
      <c r="B2" s="20" t="s">
        <v>40</v>
      </c>
      <c r="C2" s="20" t="s">
        <v>41</v>
      </c>
      <c r="D2" s="20" t="s">
        <v>42</v>
      </c>
      <c r="E2" s="20" t="s">
        <v>43</v>
      </c>
      <c r="F2" s="21" t="s">
        <v>44</v>
      </c>
      <c r="G2" s="21" t="s">
        <v>45</v>
      </c>
      <c r="H2" s="20" t="s">
        <v>46</v>
      </c>
      <c r="I2" s="22" t="s">
        <v>47</v>
      </c>
      <c r="J2" s="22" t="s">
        <v>48</v>
      </c>
      <c r="K2" s="20" t="s">
        <v>49</v>
      </c>
      <c r="L2" s="20" t="s">
        <v>50</v>
      </c>
      <c r="M2" s="20" t="s">
        <v>51</v>
      </c>
      <c r="N2" s="20" t="s">
        <v>52</v>
      </c>
      <c r="O2" s="20" t="s">
        <v>53</v>
      </c>
      <c r="P2" s="20" t="s">
        <v>54</v>
      </c>
      <c r="Q2" s="22" t="s">
        <v>55</v>
      </c>
      <c r="R2" s="22" t="s">
        <v>56</v>
      </c>
      <c r="S2" s="20" t="s">
        <v>12</v>
      </c>
      <c r="T2" s="6"/>
      <c r="U2" s="6"/>
      <c r="V2" s="6"/>
      <c r="W2" s="6"/>
      <c r="X2" s="6"/>
      <c r="Y2" s="6"/>
      <c r="Z2" s="6"/>
    </row>
    <row r="3" spans="1:26" ht="64" customHeight="1">
      <c r="A3" s="3" t="s">
        <v>13</v>
      </c>
      <c r="B3" s="3" t="s">
        <v>13</v>
      </c>
      <c r="C3" s="3" t="s">
        <v>57</v>
      </c>
      <c r="D3" s="3" t="s">
        <v>58</v>
      </c>
      <c r="E3" s="3" t="s">
        <v>59</v>
      </c>
      <c r="F3" s="7">
        <v>170</v>
      </c>
      <c r="G3" s="7">
        <v>15.8</v>
      </c>
      <c r="H3" s="3"/>
      <c r="I3" s="8">
        <v>59900</v>
      </c>
      <c r="J3" s="8"/>
      <c r="K3" s="3" t="s">
        <v>14</v>
      </c>
      <c r="L3" s="3" t="s">
        <v>60</v>
      </c>
      <c r="M3" s="3" t="s">
        <v>61</v>
      </c>
      <c r="N3" s="3" t="s">
        <v>62</v>
      </c>
      <c r="O3" s="3" t="s">
        <v>63</v>
      </c>
      <c r="P3" s="3" t="str">
        <f t="shared" ref="P3:P34" si="0">IF(I3="","",K3&amp;" "&amp;TEXT(I3,"#,##0")&amp;IF(AND(ISNUMBER(J3),J3&lt;&gt;I3),"–"&amp;TEXT(J3,"#,##0"),IF(IFERROR(ISNUMBER(SEARCH("from",LOWER(L3))),FALSE),"+","")))</f>
        <v>USD 59,900+</v>
      </c>
      <c r="Q3" s="8">
        <f t="shared" ref="Q3:Q34" si="1">IFERROR(I3/F3,"")</f>
        <v>352.35294117647061</v>
      </c>
      <c r="R3" s="8">
        <f t="shared" ref="R3:R34" si="2">IFERROR(I3/G3,"")</f>
        <v>3791.1392405063289</v>
      </c>
      <c r="S3" s="3"/>
    </row>
    <row r="4" spans="1:26" ht="64" customHeight="1">
      <c r="A4" s="3" t="s">
        <v>13</v>
      </c>
      <c r="B4" s="3" t="s">
        <v>13</v>
      </c>
      <c r="C4" s="3" t="s">
        <v>57</v>
      </c>
      <c r="D4" s="3" t="s">
        <v>64</v>
      </c>
      <c r="E4" s="3" t="s">
        <v>65</v>
      </c>
      <c r="F4" s="7">
        <v>200</v>
      </c>
      <c r="G4" s="7">
        <v>18.600000000000001</v>
      </c>
      <c r="H4" s="3"/>
      <c r="I4" s="8">
        <v>79900</v>
      </c>
      <c r="J4" s="8"/>
      <c r="K4" s="3" t="s">
        <v>14</v>
      </c>
      <c r="L4" s="3" t="s">
        <v>60</v>
      </c>
      <c r="M4" s="3" t="s">
        <v>61</v>
      </c>
      <c r="N4" s="3" t="s">
        <v>62</v>
      </c>
      <c r="O4" s="3" t="s">
        <v>63</v>
      </c>
      <c r="P4" s="3" t="str">
        <f t="shared" si="0"/>
        <v>USD 79,900+</v>
      </c>
      <c r="Q4" s="8">
        <f t="shared" si="1"/>
        <v>399.5</v>
      </c>
      <c r="R4" s="8">
        <f t="shared" si="2"/>
        <v>4295.6989247311822</v>
      </c>
      <c r="S4" s="3"/>
    </row>
    <row r="5" spans="1:26" ht="64" customHeight="1">
      <c r="A5" s="3" t="s">
        <v>13</v>
      </c>
      <c r="B5" s="3" t="s">
        <v>13</v>
      </c>
      <c r="C5" s="3" t="s">
        <v>57</v>
      </c>
      <c r="D5" s="3" t="s">
        <v>66</v>
      </c>
      <c r="E5" s="3" t="s">
        <v>67</v>
      </c>
      <c r="F5" s="7">
        <v>221</v>
      </c>
      <c r="G5" s="7">
        <v>20.5</v>
      </c>
      <c r="H5" s="3"/>
      <c r="I5" s="8">
        <v>99900</v>
      </c>
      <c r="J5" s="8"/>
      <c r="K5" s="3" t="s">
        <v>14</v>
      </c>
      <c r="L5" s="3" t="s">
        <v>60</v>
      </c>
      <c r="M5" s="3" t="s">
        <v>61</v>
      </c>
      <c r="N5" s="3" t="s">
        <v>62</v>
      </c>
      <c r="O5" s="3" t="s">
        <v>63</v>
      </c>
      <c r="P5" s="3" t="str">
        <f t="shared" si="0"/>
        <v>USD 99,900+</v>
      </c>
      <c r="Q5" s="8">
        <f t="shared" si="1"/>
        <v>452.03619909502265</v>
      </c>
      <c r="R5" s="8">
        <f t="shared" si="2"/>
        <v>4873.1707317073169</v>
      </c>
      <c r="S5" s="3"/>
    </row>
    <row r="6" spans="1:26" ht="64" customHeight="1">
      <c r="A6" s="3" t="s">
        <v>13</v>
      </c>
      <c r="B6" s="3" t="s">
        <v>13</v>
      </c>
      <c r="C6" s="3" t="s">
        <v>57</v>
      </c>
      <c r="D6" s="3" t="s">
        <v>68</v>
      </c>
      <c r="E6" s="3" t="s">
        <v>69</v>
      </c>
      <c r="F6" s="7">
        <v>300</v>
      </c>
      <c r="G6" s="7">
        <v>27.9</v>
      </c>
      <c r="H6" s="3"/>
      <c r="I6" s="8">
        <v>124900</v>
      </c>
      <c r="J6" s="8"/>
      <c r="K6" s="3" t="s">
        <v>14</v>
      </c>
      <c r="L6" s="3" t="s">
        <v>60</v>
      </c>
      <c r="M6" s="3" t="s">
        <v>61</v>
      </c>
      <c r="N6" s="3" t="s">
        <v>62</v>
      </c>
      <c r="O6" s="3" t="s">
        <v>63</v>
      </c>
      <c r="P6" s="3" t="str">
        <f t="shared" si="0"/>
        <v>USD 124,900+</v>
      </c>
      <c r="Q6" s="8">
        <f t="shared" si="1"/>
        <v>416.33333333333331</v>
      </c>
      <c r="R6" s="8">
        <f t="shared" si="2"/>
        <v>4476.7025089605741</v>
      </c>
      <c r="S6" s="3"/>
    </row>
    <row r="7" spans="1:26" ht="64" customHeight="1">
      <c r="A7" s="3" t="s">
        <v>13</v>
      </c>
      <c r="B7" s="3" t="s">
        <v>13</v>
      </c>
      <c r="C7" s="3" t="s">
        <v>57</v>
      </c>
      <c r="D7" s="3" t="s">
        <v>70</v>
      </c>
      <c r="E7" s="3" t="s">
        <v>71</v>
      </c>
      <c r="F7" s="7">
        <v>272</v>
      </c>
      <c r="G7" s="7">
        <v>25.3</v>
      </c>
      <c r="H7" s="3"/>
      <c r="I7" s="8">
        <v>129900</v>
      </c>
      <c r="J7" s="8"/>
      <c r="K7" s="3" t="s">
        <v>14</v>
      </c>
      <c r="L7" s="3" t="s">
        <v>60</v>
      </c>
      <c r="M7" s="3" t="s">
        <v>61</v>
      </c>
      <c r="N7" s="3" t="s">
        <v>62</v>
      </c>
      <c r="O7" s="3" t="s">
        <v>63</v>
      </c>
      <c r="P7" s="3" t="str">
        <f t="shared" si="0"/>
        <v>USD 129,900+</v>
      </c>
      <c r="Q7" s="8">
        <f t="shared" si="1"/>
        <v>477.5735294117647</v>
      </c>
      <c r="R7" s="8">
        <f t="shared" si="2"/>
        <v>5134.387351778656</v>
      </c>
      <c r="S7" s="3"/>
    </row>
    <row r="8" spans="1:26" ht="64" customHeight="1">
      <c r="A8" s="3" t="s">
        <v>13</v>
      </c>
      <c r="B8" s="3" t="s">
        <v>13</v>
      </c>
      <c r="C8" s="3" t="s">
        <v>57</v>
      </c>
      <c r="D8" s="3" t="s">
        <v>72</v>
      </c>
      <c r="E8" s="3" t="s">
        <v>73</v>
      </c>
      <c r="F8" s="7">
        <v>400</v>
      </c>
      <c r="G8" s="7">
        <v>37.200000000000003</v>
      </c>
      <c r="H8" s="3"/>
      <c r="I8" s="8">
        <v>149900</v>
      </c>
      <c r="J8" s="8"/>
      <c r="K8" s="3" t="s">
        <v>14</v>
      </c>
      <c r="L8" s="3" t="s">
        <v>60</v>
      </c>
      <c r="M8" s="3" t="s">
        <v>61</v>
      </c>
      <c r="N8" s="3" t="s">
        <v>62</v>
      </c>
      <c r="O8" s="3" t="s">
        <v>63</v>
      </c>
      <c r="P8" s="3" t="str">
        <f t="shared" si="0"/>
        <v>USD 149,900+</v>
      </c>
      <c r="Q8" s="8">
        <f t="shared" si="1"/>
        <v>374.75</v>
      </c>
      <c r="R8" s="8">
        <f t="shared" si="2"/>
        <v>4029.5698924731178</v>
      </c>
      <c r="S8" s="3"/>
    </row>
    <row r="9" spans="1:26" ht="64" customHeight="1">
      <c r="A9" s="3" t="s">
        <v>13</v>
      </c>
      <c r="B9" s="3" t="s">
        <v>13</v>
      </c>
      <c r="C9" s="3" t="s">
        <v>74</v>
      </c>
      <c r="D9" s="3" t="s">
        <v>75</v>
      </c>
      <c r="E9" s="3" t="s">
        <v>76</v>
      </c>
      <c r="F9" s="7">
        <v>217</v>
      </c>
      <c r="G9" s="7">
        <v>20.2</v>
      </c>
      <c r="H9" s="3" t="s">
        <v>77</v>
      </c>
      <c r="I9" s="8">
        <v>108959</v>
      </c>
      <c r="J9" s="8"/>
      <c r="K9" s="3" t="s">
        <v>14</v>
      </c>
      <c r="L9" s="3" t="s">
        <v>60</v>
      </c>
      <c r="M9" s="3" t="s">
        <v>78</v>
      </c>
      <c r="N9" s="3" t="s">
        <v>79</v>
      </c>
      <c r="O9" s="3" t="s">
        <v>80</v>
      </c>
      <c r="P9" s="3" t="str">
        <f t="shared" si="0"/>
        <v>USD 108,959+</v>
      </c>
      <c r="Q9" s="8">
        <f t="shared" si="1"/>
        <v>502.11520737327191</v>
      </c>
      <c r="R9" s="8">
        <f t="shared" si="2"/>
        <v>5394.0099009900996</v>
      </c>
      <c r="S9" s="3"/>
    </row>
    <row r="10" spans="1:26" ht="64" customHeight="1">
      <c r="A10" s="3" t="s">
        <v>13</v>
      </c>
      <c r="B10" s="3" t="s">
        <v>13</v>
      </c>
      <c r="C10" s="3" t="s">
        <v>74</v>
      </c>
      <c r="D10" s="3" t="s">
        <v>81</v>
      </c>
      <c r="E10" s="3" t="s">
        <v>76</v>
      </c>
      <c r="F10" s="7">
        <v>217</v>
      </c>
      <c r="G10" s="7">
        <v>20.2</v>
      </c>
      <c r="H10" s="3" t="s">
        <v>77</v>
      </c>
      <c r="I10" s="8">
        <v>111959</v>
      </c>
      <c r="J10" s="8"/>
      <c r="K10" s="3" t="s">
        <v>14</v>
      </c>
      <c r="L10" s="3" t="s">
        <v>60</v>
      </c>
      <c r="M10" s="3" t="s">
        <v>78</v>
      </c>
      <c r="N10" s="3" t="s">
        <v>79</v>
      </c>
      <c r="O10" s="3" t="s">
        <v>82</v>
      </c>
      <c r="P10" s="3" t="str">
        <f t="shared" si="0"/>
        <v>USD 111,959+</v>
      </c>
      <c r="Q10" s="8">
        <f t="shared" si="1"/>
        <v>515.94009216589859</v>
      </c>
      <c r="R10" s="8">
        <f t="shared" si="2"/>
        <v>5542.5247524752476</v>
      </c>
      <c r="S10" s="3"/>
    </row>
    <row r="11" spans="1:26" ht="64" customHeight="1">
      <c r="A11" s="3" t="s">
        <v>13</v>
      </c>
      <c r="B11" s="3" t="s">
        <v>13</v>
      </c>
      <c r="C11" s="3" t="s">
        <v>74</v>
      </c>
      <c r="D11" s="3" t="s">
        <v>83</v>
      </c>
      <c r="E11" s="3" t="s">
        <v>84</v>
      </c>
      <c r="F11" s="7">
        <v>291</v>
      </c>
      <c r="G11" s="7">
        <v>27</v>
      </c>
      <c r="H11" s="3" t="s">
        <v>85</v>
      </c>
      <c r="I11" s="8">
        <v>114959</v>
      </c>
      <c r="J11" s="8"/>
      <c r="K11" s="3" t="s">
        <v>14</v>
      </c>
      <c r="L11" s="3" t="s">
        <v>60</v>
      </c>
      <c r="M11" s="3" t="s">
        <v>78</v>
      </c>
      <c r="N11" s="3" t="s">
        <v>79</v>
      </c>
      <c r="O11" s="3" t="s">
        <v>86</v>
      </c>
      <c r="P11" s="3" t="str">
        <f t="shared" si="0"/>
        <v>USD 114,959+</v>
      </c>
      <c r="Q11" s="8">
        <f t="shared" si="1"/>
        <v>395.04810996563572</v>
      </c>
      <c r="R11" s="8">
        <f t="shared" si="2"/>
        <v>4257.7407407407409</v>
      </c>
      <c r="S11" s="3" t="s">
        <v>87</v>
      </c>
    </row>
    <row r="12" spans="1:26" ht="64" customHeight="1">
      <c r="A12" s="3" t="s">
        <v>13</v>
      </c>
      <c r="B12" s="3" t="s">
        <v>13</v>
      </c>
      <c r="C12" s="3" t="s">
        <v>88</v>
      </c>
      <c r="D12" s="3" t="s">
        <v>89</v>
      </c>
      <c r="E12" s="3" t="s">
        <v>90</v>
      </c>
      <c r="F12" s="7">
        <v>400</v>
      </c>
      <c r="G12" s="7">
        <v>37.200000000000003</v>
      </c>
      <c r="H12" s="3"/>
      <c r="I12" s="8">
        <v>175000</v>
      </c>
      <c r="J12" s="8"/>
      <c r="K12" s="3" t="s">
        <v>14</v>
      </c>
      <c r="L12" s="3" t="s">
        <v>91</v>
      </c>
      <c r="M12" s="3" t="s">
        <v>91</v>
      </c>
      <c r="N12" s="3" t="s">
        <v>92</v>
      </c>
      <c r="O12" s="3" t="s">
        <v>93</v>
      </c>
      <c r="P12" s="3" t="str">
        <f t="shared" si="0"/>
        <v>USD 175,000</v>
      </c>
      <c r="Q12" s="8">
        <f t="shared" si="1"/>
        <v>437.5</v>
      </c>
      <c r="R12" s="8">
        <f t="shared" si="2"/>
        <v>4704.3010752688169</v>
      </c>
      <c r="S12" s="3"/>
    </row>
    <row r="13" spans="1:26" ht="64" customHeight="1">
      <c r="A13" s="3" t="s">
        <v>13</v>
      </c>
      <c r="B13" s="3" t="s">
        <v>13</v>
      </c>
      <c r="C13" s="3" t="s">
        <v>88</v>
      </c>
      <c r="D13" s="3" t="s">
        <v>94</v>
      </c>
      <c r="E13" s="3" t="s">
        <v>95</v>
      </c>
      <c r="F13" s="7">
        <v>520</v>
      </c>
      <c r="G13" s="7">
        <v>48.3</v>
      </c>
      <c r="H13" s="3" t="s">
        <v>77</v>
      </c>
      <c r="I13" s="8">
        <v>195000</v>
      </c>
      <c r="J13" s="8"/>
      <c r="K13" s="3" t="s">
        <v>14</v>
      </c>
      <c r="L13" s="3" t="s">
        <v>91</v>
      </c>
      <c r="M13" s="3" t="s">
        <v>91</v>
      </c>
      <c r="N13" s="3" t="s">
        <v>92</v>
      </c>
      <c r="O13" s="3" t="s">
        <v>96</v>
      </c>
      <c r="P13" s="3" t="str">
        <f t="shared" si="0"/>
        <v>USD 195,000</v>
      </c>
      <c r="Q13" s="8">
        <f t="shared" si="1"/>
        <v>375</v>
      </c>
      <c r="R13" s="8">
        <f t="shared" si="2"/>
        <v>4037.2670807453419</v>
      </c>
      <c r="S13" s="3" t="s">
        <v>97</v>
      </c>
    </row>
    <row r="14" spans="1:26" ht="64" customHeight="1">
      <c r="A14" s="3" t="s">
        <v>17</v>
      </c>
      <c r="B14" s="3" t="s">
        <v>17</v>
      </c>
      <c r="C14" s="3" t="s">
        <v>98</v>
      </c>
      <c r="D14" s="3" t="s">
        <v>99</v>
      </c>
      <c r="E14" s="3" t="s">
        <v>65</v>
      </c>
      <c r="F14" s="7">
        <v>200</v>
      </c>
      <c r="G14" s="7">
        <v>18.600000000000001</v>
      </c>
      <c r="H14" s="3"/>
      <c r="I14" s="8">
        <v>79995</v>
      </c>
      <c r="J14" s="8"/>
      <c r="K14" s="3" t="s">
        <v>18</v>
      </c>
      <c r="L14" s="3" t="s">
        <v>60</v>
      </c>
      <c r="M14" s="3" t="s">
        <v>100</v>
      </c>
      <c r="N14" s="3" t="s">
        <v>101</v>
      </c>
      <c r="O14" s="3" t="s">
        <v>102</v>
      </c>
      <c r="P14" s="3" t="str">
        <f t="shared" si="0"/>
        <v>CAD 79,995+</v>
      </c>
      <c r="Q14" s="8">
        <f t="shared" si="1"/>
        <v>399.97500000000002</v>
      </c>
      <c r="R14" s="8">
        <f t="shared" si="2"/>
        <v>4300.8064516129025</v>
      </c>
      <c r="S14" s="3"/>
    </row>
    <row r="15" spans="1:26" ht="64" customHeight="1">
      <c r="A15" s="3" t="s">
        <v>17</v>
      </c>
      <c r="B15" s="3" t="s">
        <v>17</v>
      </c>
      <c r="C15" s="3" t="s">
        <v>98</v>
      </c>
      <c r="D15" s="3" t="s">
        <v>103</v>
      </c>
      <c r="E15" s="3" t="s">
        <v>69</v>
      </c>
      <c r="F15" s="7">
        <v>300</v>
      </c>
      <c r="G15" s="7">
        <v>27.9</v>
      </c>
      <c r="H15" s="3"/>
      <c r="I15" s="8">
        <v>99995</v>
      </c>
      <c r="J15" s="8"/>
      <c r="K15" s="3" t="s">
        <v>18</v>
      </c>
      <c r="L15" s="3" t="s">
        <v>60</v>
      </c>
      <c r="M15" s="3" t="s">
        <v>100</v>
      </c>
      <c r="N15" s="3" t="s">
        <v>101</v>
      </c>
      <c r="O15" s="3" t="s">
        <v>102</v>
      </c>
      <c r="P15" s="3" t="str">
        <f t="shared" si="0"/>
        <v>CAD 99,995+</v>
      </c>
      <c r="Q15" s="8">
        <f t="shared" si="1"/>
        <v>333.31666666666666</v>
      </c>
      <c r="R15" s="8">
        <f t="shared" si="2"/>
        <v>3584.0501792114696</v>
      </c>
      <c r="S15" s="3"/>
    </row>
    <row r="16" spans="1:26" ht="64" customHeight="1">
      <c r="A16" s="3" t="s">
        <v>17</v>
      </c>
      <c r="B16" s="3" t="s">
        <v>17</v>
      </c>
      <c r="C16" s="3" t="s">
        <v>98</v>
      </c>
      <c r="D16" s="3" t="s">
        <v>104</v>
      </c>
      <c r="E16" s="3" t="s">
        <v>73</v>
      </c>
      <c r="F16" s="7">
        <v>400</v>
      </c>
      <c r="G16" s="7">
        <v>37.200000000000003</v>
      </c>
      <c r="H16" s="3"/>
      <c r="I16" s="8">
        <v>119995</v>
      </c>
      <c r="J16" s="8"/>
      <c r="K16" s="3" t="s">
        <v>18</v>
      </c>
      <c r="L16" s="3" t="s">
        <v>60</v>
      </c>
      <c r="M16" s="3" t="s">
        <v>100</v>
      </c>
      <c r="N16" s="3" t="s">
        <v>101</v>
      </c>
      <c r="O16" s="3" t="s">
        <v>102</v>
      </c>
      <c r="P16" s="3" t="str">
        <f t="shared" si="0"/>
        <v>CAD 119,995+</v>
      </c>
      <c r="Q16" s="8">
        <f t="shared" si="1"/>
        <v>299.98750000000001</v>
      </c>
      <c r="R16" s="8">
        <f t="shared" si="2"/>
        <v>3225.6720430107525</v>
      </c>
      <c r="S16" s="3"/>
    </row>
    <row r="17" spans="1:19" ht="64" customHeight="1">
      <c r="A17" s="3" t="s">
        <v>17</v>
      </c>
      <c r="B17" s="3" t="s">
        <v>17</v>
      </c>
      <c r="C17" s="3" t="s">
        <v>105</v>
      </c>
      <c r="D17" s="3" t="s">
        <v>106</v>
      </c>
      <c r="E17" s="3" t="s">
        <v>107</v>
      </c>
      <c r="F17" s="7">
        <v>236</v>
      </c>
      <c r="G17" s="7">
        <v>21.9</v>
      </c>
      <c r="H17" s="3" t="s">
        <v>108</v>
      </c>
      <c r="I17" s="8">
        <v>105400</v>
      </c>
      <c r="J17" s="8"/>
      <c r="K17" s="3" t="s">
        <v>18</v>
      </c>
      <c r="L17" s="3" t="s">
        <v>60</v>
      </c>
      <c r="M17" s="3" t="s">
        <v>109</v>
      </c>
      <c r="N17" s="3" t="s">
        <v>110</v>
      </c>
      <c r="O17" s="3" t="s">
        <v>111</v>
      </c>
      <c r="P17" s="3" t="str">
        <f t="shared" si="0"/>
        <v>CAD 105,400+</v>
      </c>
      <c r="Q17" s="8">
        <f t="shared" si="1"/>
        <v>446.61016949152543</v>
      </c>
      <c r="R17" s="8">
        <f t="shared" si="2"/>
        <v>4812.7853881278543</v>
      </c>
      <c r="S17" s="3" t="s">
        <v>112</v>
      </c>
    </row>
    <row r="18" spans="1:19" ht="64" customHeight="1">
      <c r="A18" s="3" t="s">
        <v>17</v>
      </c>
      <c r="B18" s="3" t="s">
        <v>17</v>
      </c>
      <c r="C18" s="3" t="s">
        <v>105</v>
      </c>
      <c r="D18" s="3" t="s">
        <v>113</v>
      </c>
      <c r="E18" s="3" t="s">
        <v>114</v>
      </c>
      <c r="F18" s="7">
        <v>250</v>
      </c>
      <c r="G18" s="7">
        <v>23.2</v>
      </c>
      <c r="H18" s="3" t="s">
        <v>115</v>
      </c>
      <c r="I18" s="8">
        <v>121400</v>
      </c>
      <c r="J18" s="8"/>
      <c r="K18" s="3" t="s">
        <v>18</v>
      </c>
      <c r="L18" s="3" t="s">
        <v>60</v>
      </c>
      <c r="M18" s="3" t="s">
        <v>109</v>
      </c>
      <c r="N18" s="3" t="s">
        <v>110</v>
      </c>
      <c r="O18" s="3" t="s">
        <v>116</v>
      </c>
      <c r="P18" s="3" t="str">
        <f t="shared" si="0"/>
        <v>CAD 121,400+</v>
      </c>
      <c r="Q18" s="8">
        <f t="shared" si="1"/>
        <v>485.6</v>
      </c>
      <c r="R18" s="8">
        <f t="shared" si="2"/>
        <v>5232.7586206896549</v>
      </c>
      <c r="S18" s="3" t="s">
        <v>112</v>
      </c>
    </row>
    <row r="19" spans="1:19" ht="64" customHeight="1">
      <c r="A19" s="3" t="s">
        <v>17</v>
      </c>
      <c r="B19" s="3" t="s">
        <v>17</v>
      </c>
      <c r="C19" s="3" t="s">
        <v>105</v>
      </c>
      <c r="D19" s="3" t="s">
        <v>117</v>
      </c>
      <c r="E19" s="3" t="s">
        <v>118</v>
      </c>
      <c r="F19" s="7">
        <v>386</v>
      </c>
      <c r="G19" s="7">
        <v>35.9</v>
      </c>
      <c r="H19" s="3" t="s">
        <v>119</v>
      </c>
      <c r="I19" s="8">
        <v>149000</v>
      </c>
      <c r="J19" s="8"/>
      <c r="K19" s="3" t="s">
        <v>18</v>
      </c>
      <c r="L19" s="3" t="s">
        <v>60</v>
      </c>
      <c r="M19" s="3" t="s">
        <v>120</v>
      </c>
      <c r="N19" s="3" t="s">
        <v>110</v>
      </c>
      <c r="O19" s="3" t="s">
        <v>111</v>
      </c>
      <c r="P19" s="3" t="str">
        <f t="shared" si="0"/>
        <v>CAD 149,000+</v>
      </c>
      <c r="Q19" s="8">
        <f t="shared" si="1"/>
        <v>386.01036269430051</v>
      </c>
      <c r="R19" s="8">
        <f t="shared" si="2"/>
        <v>4150.4178272980507</v>
      </c>
      <c r="S19" s="3" t="s">
        <v>112</v>
      </c>
    </row>
    <row r="20" spans="1:19" ht="64" customHeight="1">
      <c r="A20" s="3" t="s">
        <v>17</v>
      </c>
      <c r="B20" s="3" t="s">
        <v>17</v>
      </c>
      <c r="C20" s="3" t="s">
        <v>105</v>
      </c>
      <c r="D20" s="3" t="s">
        <v>121</v>
      </c>
      <c r="E20" s="3" t="s">
        <v>118</v>
      </c>
      <c r="F20" s="7">
        <v>386</v>
      </c>
      <c r="G20" s="7">
        <v>35.9</v>
      </c>
      <c r="H20" s="3" t="s">
        <v>119</v>
      </c>
      <c r="I20" s="8">
        <v>149000</v>
      </c>
      <c r="J20" s="8"/>
      <c r="K20" s="3" t="s">
        <v>18</v>
      </c>
      <c r="L20" s="3" t="s">
        <v>60</v>
      </c>
      <c r="M20" s="3" t="s">
        <v>120</v>
      </c>
      <c r="N20" s="3" t="s">
        <v>110</v>
      </c>
      <c r="O20" s="3" t="s">
        <v>111</v>
      </c>
      <c r="P20" s="3" t="str">
        <f t="shared" si="0"/>
        <v>CAD 149,000+</v>
      </c>
      <c r="Q20" s="8">
        <f t="shared" si="1"/>
        <v>386.01036269430051</v>
      </c>
      <c r="R20" s="8">
        <f t="shared" si="2"/>
        <v>4150.4178272980507</v>
      </c>
      <c r="S20" s="3" t="s">
        <v>112</v>
      </c>
    </row>
    <row r="21" spans="1:19" ht="64" customHeight="1">
      <c r="A21" s="3" t="s">
        <v>17</v>
      </c>
      <c r="B21" s="3" t="s">
        <v>17</v>
      </c>
      <c r="C21" s="3" t="s">
        <v>105</v>
      </c>
      <c r="D21" s="3" t="s">
        <v>122</v>
      </c>
      <c r="E21" s="3" t="s">
        <v>123</v>
      </c>
      <c r="F21" s="7">
        <v>392</v>
      </c>
      <c r="G21" s="7">
        <v>36.4</v>
      </c>
      <c r="H21" s="3" t="s">
        <v>124</v>
      </c>
      <c r="I21" s="8">
        <v>164400</v>
      </c>
      <c r="J21" s="8"/>
      <c r="K21" s="3" t="s">
        <v>18</v>
      </c>
      <c r="L21" s="3" t="s">
        <v>60</v>
      </c>
      <c r="M21" s="3" t="s">
        <v>120</v>
      </c>
      <c r="N21" s="3" t="s">
        <v>110</v>
      </c>
      <c r="O21" s="3" t="s">
        <v>111</v>
      </c>
      <c r="P21" s="3" t="str">
        <f t="shared" si="0"/>
        <v>CAD 164,400+</v>
      </c>
      <c r="Q21" s="8">
        <f t="shared" si="1"/>
        <v>419.38775510204084</v>
      </c>
      <c r="R21" s="8">
        <f t="shared" si="2"/>
        <v>4516.4835164835167</v>
      </c>
      <c r="S21" s="3" t="s">
        <v>112</v>
      </c>
    </row>
    <row r="22" spans="1:19" ht="64" customHeight="1">
      <c r="A22" s="3" t="s">
        <v>17</v>
      </c>
      <c r="B22" s="3" t="s">
        <v>17</v>
      </c>
      <c r="C22" s="3" t="s">
        <v>105</v>
      </c>
      <c r="D22" s="3" t="s">
        <v>125</v>
      </c>
      <c r="E22" s="3" t="s">
        <v>126</v>
      </c>
      <c r="F22" s="7">
        <v>528</v>
      </c>
      <c r="G22" s="7">
        <v>49.1</v>
      </c>
      <c r="H22" s="3" t="s">
        <v>127</v>
      </c>
      <c r="I22" s="8">
        <v>198750</v>
      </c>
      <c r="J22" s="8">
        <v>219000</v>
      </c>
      <c r="K22" s="3" t="s">
        <v>18</v>
      </c>
      <c r="L22" s="3" t="s">
        <v>128</v>
      </c>
      <c r="M22" s="3" t="s">
        <v>129</v>
      </c>
      <c r="N22" s="3" t="s">
        <v>110</v>
      </c>
      <c r="O22" s="3" t="s">
        <v>111</v>
      </c>
      <c r="P22" s="3" t="str">
        <f t="shared" si="0"/>
        <v>CAD 198,750–219,000</v>
      </c>
      <c r="Q22" s="8">
        <f t="shared" si="1"/>
        <v>376.42045454545456</v>
      </c>
      <c r="R22" s="8">
        <f t="shared" si="2"/>
        <v>4047.8615071283093</v>
      </c>
      <c r="S22" s="3" t="s">
        <v>130</v>
      </c>
    </row>
    <row r="23" spans="1:19" ht="64" customHeight="1">
      <c r="A23" s="3" t="s">
        <v>17</v>
      </c>
      <c r="B23" s="3" t="s">
        <v>17</v>
      </c>
      <c r="C23" s="3" t="s">
        <v>105</v>
      </c>
      <c r="D23" s="3" t="s">
        <v>131</v>
      </c>
      <c r="E23" s="3" t="s">
        <v>73</v>
      </c>
      <c r="F23" s="7">
        <v>400</v>
      </c>
      <c r="G23" s="7">
        <v>37.200000000000003</v>
      </c>
      <c r="H23" s="3"/>
      <c r="I23" s="8">
        <v>225500</v>
      </c>
      <c r="J23" s="8"/>
      <c r="K23" s="3" t="s">
        <v>18</v>
      </c>
      <c r="L23" s="3" t="s">
        <v>60</v>
      </c>
      <c r="M23" s="3" t="s">
        <v>109</v>
      </c>
      <c r="N23" s="3" t="s">
        <v>110</v>
      </c>
      <c r="O23" s="3" t="s">
        <v>111</v>
      </c>
      <c r="P23" s="3" t="str">
        <f t="shared" si="0"/>
        <v>CAD 225,500+</v>
      </c>
      <c r="Q23" s="8">
        <f t="shared" si="1"/>
        <v>563.75</v>
      </c>
      <c r="R23" s="8">
        <f t="shared" si="2"/>
        <v>6061.8279569892466</v>
      </c>
      <c r="S23" s="3" t="s">
        <v>112</v>
      </c>
    </row>
    <row r="24" spans="1:19" ht="64" customHeight="1">
      <c r="A24" s="3" t="s">
        <v>17</v>
      </c>
      <c r="B24" s="3" t="s">
        <v>17</v>
      </c>
      <c r="C24" s="3" t="s">
        <v>132</v>
      </c>
      <c r="D24" s="3" t="s">
        <v>133</v>
      </c>
      <c r="E24" s="3" t="s">
        <v>134</v>
      </c>
      <c r="F24" s="7">
        <v>380</v>
      </c>
      <c r="G24" s="7">
        <v>35.299999999999997</v>
      </c>
      <c r="H24" s="3" t="s">
        <v>135</v>
      </c>
      <c r="I24" s="8">
        <v>175000</v>
      </c>
      <c r="J24" s="8">
        <v>195000</v>
      </c>
      <c r="K24" s="3" t="s">
        <v>18</v>
      </c>
      <c r="L24" s="3" t="s">
        <v>136</v>
      </c>
      <c r="M24" s="3" t="s">
        <v>137</v>
      </c>
      <c r="N24" s="3" t="s">
        <v>138</v>
      </c>
      <c r="O24" s="3" t="s">
        <v>139</v>
      </c>
      <c r="P24" s="3" t="str">
        <f t="shared" si="0"/>
        <v>CAD 175,000–195,000</v>
      </c>
      <c r="Q24" s="8">
        <f t="shared" si="1"/>
        <v>460.5263157894737</v>
      </c>
      <c r="R24" s="8">
        <f t="shared" si="2"/>
        <v>4957.5070821529753</v>
      </c>
      <c r="S24" s="3"/>
    </row>
    <row r="25" spans="1:19" ht="64" customHeight="1">
      <c r="A25" s="3" t="s">
        <v>17</v>
      </c>
      <c r="B25" s="3" t="s">
        <v>17</v>
      </c>
      <c r="C25" s="3" t="s">
        <v>132</v>
      </c>
      <c r="D25" s="3" t="s">
        <v>140</v>
      </c>
      <c r="E25" s="3" t="s">
        <v>141</v>
      </c>
      <c r="F25" s="7">
        <v>423</v>
      </c>
      <c r="G25" s="7">
        <v>39.299999999999997</v>
      </c>
      <c r="H25" s="3" t="s">
        <v>142</v>
      </c>
      <c r="I25" s="8">
        <v>185000</v>
      </c>
      <c r="J25" s="8">
        <v>220000</v>
      </c>
      <c r="K25" s="3" t="s">
        <v>18</v>
      </c>
      <c r="L25" s="3" t="s">
        <v>136</v>
      </c>
      <c r="M25" s="3" t="s">
        <v>137</v>
      </c>
      <c r="N25" s="3" t="s">
        <v>143</v>
      </c>
      <c r="O25" s="3" t="s">
        <v>144</v>
      </c>
      <c r="P25" s="3" t="str">
        <f t="shared" si="0"/>
        <v>CAD 185,000–220,000</v>
      </c>
      <c r="Q25" s="8">
        <f t="shared" si="1"/>
        <v>437.35224586288416</v>
      </c>
      <c r="R25" s="8">
        <f t="shared" si="2"/>
        <v>4707.3791348600516</v>
      </c>
      <c r="S25" s="3"/>
    </row>
    <row r="26" spans="1:19" ht="64" customHeight="1">
      <c r="A26" s="3" t="s">
        <v>21</v>
      </c>
      <c r="B26" s="3" t="s">
        <v>21</v>
      </c>
      <c r="C26" s="3" t="s">
        <v>145</v>
      </c>
      <c r="D26" s="3" t="s">
        <v>146</v>
      </c>
      <c r="E26" s="3" t="s">
        <v>147</v>
      </c>
      <c r="F26" s="7">
        <v>139.9</v>
      </c>
      <c r="G26" s="7">
        <v>13</v>
      </c>
      <c r="H26" s="3" t="s">
        <v>148</v>
      </c>
      <c r="I26" s="8">
        <v>23500</v>
      </c>
      <c r="J26" s="8"/>
      <c r="K26" s="3" t="s">
        <v>22</v>
      </c>
      <c r="L26" s="3" t="s">
        <v>149</v>
      </c>
      <c r="M26" s="3" t="s">
        <v>150</v>
      </c>
      <c r="N26" s="3" t="s">
        <v>151</v>
      </c>
      <c r="O26" s="3" t="s">
        <v>152</v>
      </c>
      <c r="P26" s="3" t="str">
        <f t="shared" si="0"/>
        <v>NZD 23,500</v>
      </c>
      <c r="Q26" s="8">
        <f t="shared" si="1"/>
        <v>167.9771265189421</v>
      </c>
      <c r="R26" s="8">
        <f t="shared" si="2"/>
        <v>1807.6923076923076</v>
      </c>
      <c r="S26" s="3"/>
    </row>
    <row r="27" spans="1:19" ht="64" customHeight="1">
      <c r="A27" s="3" t="s">
        <v>21</v>
      </c>
      <c r="B27" s="3" t="s">
        <v>21</v>
      </c>
      <c r="C27" s="3" t="s">
        <v>145</v>
      </c>
      <c r="D27" s="3" t="s">
        <v>153</v>
      </c>
      <c r="E27" s="3" t="s">
        <v>154</v>
      </c>
      <c r="F27" s="7">
        <v>387.5</v>
      </c>
      <c r="G27" s="7">
        <v>36</v>
      </c>
      <c r="H27" s="3" t="s">
        <v>155</v>
      </c>
      <c r="I27" s="8">
        <v>38500</v>
      </c>
      <c r="J27" s="8"/>
      <c r="K27" s="3" t="s">
        <v>22</v>
      </c>
      <c r="L27" s="3" t="s">
        <v>60</v>
      </c>
      <c r="M27" s="3" t="s">
        <v>150</v>
      </c>
      <c r="N27" s="3" t="s">
        <v>156</v>
      </c>
      <c r="O27" s="3" t="s">
        <v>157</v>
      </c>
      <c r="P27" s="3" t="str">
        <f t="shared" si="0"/>
        <v>NZD 38,500+</v>
      </c>
      <c r="Q27" s="8">
        <f t="shared" si="1"/>
        <v>99.354838709677423</v>
      </c>
      <c r="R27" s="8">
        <f t="shared" si="2"/>
        <v>1069.4444444444443</v>
      </c>
      <c r="S27" s="3" t="s">
        <v>158</v>
      </c>
    </row>
    <row r="28" spans="1:19" ht="64" customHeight="1">
      <c r="A28" s="3" t="s">
        <v>21</v>
      </c>
      <c r="B28" s="3" t="s">
        <v>21</v>
      </c>
      <c r="C28" s="3" t="s">
        <v>145</v>
      </c>
      <c r="D28" s="3" t="s">
        <v>159</v>
      </c>
      <c r="E28" s="3" t="s">
        <v>160</v>
      </c>
      <c r="F28" s="7">
        <v>581.29999999999995</v>
      </c>
      <c r="G28" s="7">
        <v>54</v>
      </c>
      <c r="H28" s="3" t="s">
        <v>161</v>
      </c>
      <c r="I28" s="8">
        <v>49999</v>
      </c>
      <c r="J28" s="8"/>
      <c r="K28" s="3" t="s">
        <v>22</v>
      </c>
      <c r="L28" s="3" t="s">
        <v>60</v>
      </c>
      <c r="M28" s="3" t="s">
        <v>150</v>
      </c>
      <c r="N28" s="3" t="s">
        <v>156</v>
      </c>
      <c r="O28" s="3" t="s">
        <v>157</v>
      </c>
      <c r="P28" s="3" t="str">
        <f t="shared" si="0"/>
        <v>NZD 49,999+</v>
      </c>
      <c r="Q28" s="8">
        <f t="shared" si="1"/>
        <v>86.012386031309148</v>
      </c>
      <c r="R28" s="8">
        <f t="shared" si="2"/>
        <v>925.90740740740739</v>
      </c>
      <c r="S28" s="3"/>
    </row>
    <row r="29" spans="1:19" ht="64" customHeight="1">
      <c r="A29" s="3" t="s">
        <v>21</v>
      </c>
      <c r="B29" s="3" t="s">
        <v>21</v>
      </c>
      <c r="C29" s="3" t="s">
        <v>145</v>
      </c>
      <c r="D29" s="3" t="s">
        <v>162</v>
      </c>
      <c r="E29" s="3" t="s">
        <v>163</v>
      </c>
      <c r="F29" s="7">
        <v>775</v>
      </c>
      <c r="G29" s="7">
        <v>72</v>
      </c>
      <c r="H29" s="3" t="s">
        <v>161</v>
      </c>
      <c r="I29" s="8">
        <v>64000</v>
      </c>
      <c r="J29" s="8"/>
      <c r="K29" s="3" t="s">
        <v>22</v>
      </c>
      <c r="L29" s="3" t="s">
        <v>60</v>
      </c>
      <c r="M29" s="3" t="s">
        <v>150</v>
      </c>
      <c r="N29" s="3" t="s">
        <v>156</v>
      </c>
      <c r="O29" s="3" t="s">
        <v>157</v>
      </c>
      <c r="P29" s="3" t="str">
        <f t="shared" si="0"/>
        <v>NZD 64,000+</v>
      </c>
      <c r="Q29" s="8">
        <f t="shared" si="1"/>
        <v>82.58064516129032</v>
      </c>
      <c r="R29" s="8">
        <f t="shared" si="2"/>
        <v>888.88888888888891</v>
      </c>
      <c r="S29" s="3"/>
    </row>
    <row r="30" spans="1:19" ht="64" customHeight="1">
      <c r="A30" s="3" t="s">
        <v>21</v>
      </c>
      <c r="B30" s="3" t="s">
        <v>21</v>
      </c>
      <c r="C30" s="3" t="s">
        <v>164</v>
      </c>
      <c r="D30" s="3" t="s">
        <v>165</v>
      </c>
      <c r="E30" s="3" t="s">
        <v>166</v>
      </c>
      <c r="F30" s="7">
        <v>348.8</v>
      </c>
      <c r="G30" s="7">
        <v>32.4</v>
      </c>
      <c r="H30" s="3" t="s">
        <v>167</v>
      </c>
      <c r="I30" s="8">
        <v>61990</v>
      </c>
      <c r="J30" s="8">
        <v>169990</v>
      </c>
      <c r="K30" s="3" t="s">
        <v>22</v>
      </c>
      <c r="L30" s="3" t="s">
        <v>168</v>
      </c>
      <c r="M30" s="3" t="s">
        <v>169</v>
      </c>
      <c r="N30" s="3" t="s">
        <v>170</v>
      </c>
      <c r="O30" s="3" t="s">
        <v>171</v>
      </c>
      <c r="P30" s="3" t="str">
        <f t="shared" si="0"/>
        <v>NZD 61,990–169,990</v>
      </c>
      <c r="Q30" s="8">
        <f t="shared" si="1"/>
        <v>177.723623853211</v>
      </c>
      <c r="R30" s="8">
        <f t="shared" si="2"/>
        <v>1913.2716049382716</v>
      </c>
      <c r="S30" s="3" t="s">
        <v>172</v>
      </c>
    </row>
    <row r="31" spans="1:19" ht="64" customHeight="1">
      <c r="A31" s="3" t="s">
        <v>21</v>
      </c>
      <c r="B31" s="3" t="s">
        <v>21</v>
      </c>
      <c r="C31" s="3" t="s">
        <v>164</v>
      </c>
      <c r="D31" s="3" t="s">
        <v>173</v>
      </c>
      <c r="E31" s="3" t="s">
        <v>174</v>
      </c>
      <c r="F31" s="7">
        <v>310</v>
      </c>
      <c r="G31" s="7">
        <v>28.8</v>
      </c>
      <c r="H31" s="3" t="s">
        <v>167</v>
      </c>
      <c r="I31" s="8">
        <v>60990</v>
      </c>
      <c r="J31" s="8">
        <v>75990</v>
      </c>
      <c r="K31" s="3" t="s">
        <v>22</v>
      </c>
      <c r="L31" s="3" t="s">
        <v>175</v>
      </c>
      <c r="M31" s="3" t="s">
        <v>176</v>
      </c>
      <c r="N31" s="3" t="s">
        <v>170</v>
      </c>
      <c r="O31" s="3" t="s">
        <v>171</v>
      </c>
      <c r="P31" s="3" t="str">
        <f t="shared" si="0"/>
        <v>NZD 60,990–75,990</v>
      </c>
      <c r="Q31" s="8">
        <f t="shared" si="1"/>
        <v>196.74193548387098</v>
      </c>
      <c r="R31" s="8">
        <f t="shared" si="2"/>
        <v>2117.7083333333335</v>
      </c>
      <c r="S31" s="3"/>
    </row>
    <row r="32" spans="1:19" ht="64" customHeight="1">
      <c r="A32" s="3" t="s">
        <v>21</v>
      </c>
      <c r="B32" s="3" t="s">
        <v>21</v>
      </c>
      <c r="C32" s="3" t="s">
        <v>164</v>
      </c>
      <c r="D32" s="3" t="s">
        <v>177</v>
      </c>
      <c r="E32" s="3" t="s">
        <v>178</v>
      </c>
      <c r="F32" s="7"/>
      <c r="G32" s="7"/>
      <c r="H32" s="3"/>
      <c r="I32" s="8">
        <v>57990</v>
      </c>
      <c r="J32" s="8">
        <v>69990</v>
      </c>
      <c r="K32" s="3" t="s">
        <v>22</v>
      </c>
      <c r="L32" s="3" t="s">
        <v>175</v>
      </c>
      <c r="M32" s="3" t="s">
        <v>176</v>
      </c>
      <c r="N32" s="3" t="s">
        <v>170</v>
      </c>
      <c r="O32" s="3" t="s">
        <v>171</v>
      </c>
      <c r="P32" s="3" t="str">
        <f t="shared" si="0"/>
        <v>NZD 57,990–69,990</v>
      </c>
      <c r="Q32" s="8" t="str">
        <f t="shared" si="1"/>
        <v/>
      </c>
      <c r="R32" s="8" t="str">
        <f t="shared" si="2"/>
        <v/>
      </c>
      <c r="S32" s="3"/>
    </row>
    <row r="33" spans="1:19" ht="64" customHeight="1">
      <c r="A33" s="3" t="s">
        <v>21</v>
      </c>
      <c r="B33" s="3" t="s">
        <v>21</v>
      </c>
      <c r="C33" s="3" t="s">
        <v>164</v>
      </c>
      <c r="D33" s="3" t="s">
        <v>179</v>
      </c>
      <c r="E33" s="3" t="s">
        <v>180</v>
      </c>
      <c r="F33" s="7"/>
      <c r="G33" s="7"/>
      <c r="H33" s="3"/>
      <c r="I33" s="8">
        <v>55990</v>
      </c>
      <c r="J33" s="8">
        <v>62990</v>
      </c>
      <c r="K33" s="3" t="s">
        <v>22</v>
      </c>
      <c r="L33" s="3" t="s">
        <v>175</v>
      </c>
      <c r="M33" s="3" t="s">
        <v>176</v>
      </c>
      <c r="N33" s="3" t="s">
        <v>170</v>
      </c>
      <c r="O33" s="3" t="s">
        <v>171</v>
      </c>
      <c r="P33" s="3" t="str">
        <f t="shared" si="0"/>
        <v>NZD 55,990–62,990</v>
      </c>
      <c r="Q33" s="8" t="str">
        <f t="shared" si="1"/>
        <v/>
      </c>
      <c r="R33" s="8" t="str">
        <f t="shared" si="2"/>
        <v/>
      </c>
      <c r="S33" s="3"/>
    </row>
    <row r="34" spans="1:19" ht="64" customHeight="1">
      <c r="A34" s="3" t="s">
        <v>21</v>
      </c>
      <c r="B34" s="3" t="s">
        <v>21</v>
      </c>
      <c r="C34" s="3" t="s">
        <v>181</v>
      </c>
      <c r="D34" s="3" t="s">
        <v>182</v>
      </c>
      <c r="E34" s="3" t="s">
        <v>183</v>
      </c>
      <c r="F34" s="7">
        <v>465</v>
      </c>
      <c r="G34" s="7">
        <v>43.2</v>
      </c>
      <c r="H34" s="3" t="s">
        <v>184</v>
      </c>
      <c r="I34" s="8">
        <v>129995</v>
      </c>
      <c r="J34" s="8"/>
      <c r="K34" s="3" t="s">
        <v>22</v>
      </c>
      <c r="L34" s="3" t="s">
        <v>185</v>
      </c>
      <c r="M34" s="3" t="s">
        <v>185</v>
      </c>
      <c r="N34" s="3" t="s">
        <v>186</v>
      </c>
      <c r="O34" s="3" t="s">
        <v>187</v>
      </c>
      <c r="P34" s="3" t="str">
        <f t="shared" si="0"/>
        <v>NZD 129,995</v>
      </c>
      <c r="Q34" s="8">
        <f t="shared" si="1"/>
        <v>279.55913978494624</v>
      </c>
      <c r="R34" s="8">
        <f t="shared" si="2"/>
        <v>3009.1435185185182</v>
      </c>
      <c r="S34" s="3"/>
    </row>
    <row r="35" spans="1:19" ht="64" customHeight="1">
      <c r="A35" s="3" t="s">
        <v>21</v>
      </c>
      <c r="B35" s="3" t="s">
        <v>21</v>
      </c>
      <c r="C35" s="3" t="s">
        <v>188</v>
      </c>
      <c r="D35" s="3" t="s">
        <v>189</v>
      </c>
      <c r="E35" s="3" t="s">
        <v>190</v>
      </c>
      <c r="F35" s="7">
        <v>688.9</v>
      </c>
      <c r="G35" s="7">
        <v>64</v>
      </c>
      <c r="H35" s="3" t="s">
        <v>191</v>
      </c>
      <c r="I35" s="8">
        <v>169000</v>
      </c>
      <c r="J35" s="8">
        <v>210000</v>
      </c>
      <c r="K35" s="3" t="s">
        <v>22</v>
      </c>
      <c r="L35" s="3" t="s">
        <v>192</v>
      </c>
      <c r="M35" s="3" t="s">
        <v>193</v>
      </c>
      <c r="N35" s="3" t="s">
        <v>194</v>
      </c>
      <c r="O35" s="3" t="s">
        <v>195</v>
      </c>
      <c r="P35" s="3" t="str">
        <f t="shared" ref="P35:P62" si="3">IF(I35="","",K35&amp;" "&amp;TEXT(I35,"#,##0")&amp;IF(AND(ISNUMBER(J35),J35&lt;&gt;I35),"–"&amp;TEXT(J35,"#,##0"),IF(IFERROR(ISNUMBER(SEARCH("from",LOWER(L35))),FALSE),"+","")))</f>
        <v>NZD 169,000–210,000</v>
      </c>
      <c r="Q35" s="8">
        <f t="shared" ref="Q35:Q66" si="4">IFERROR(I35/F35,"")</f>
        <v>245.31862389316302</v>
      </c>
      <c r="R35" s="8">
        <f t="shared" ref="R35:R66" si="5">IFERROR(I35/G35,"")</f>
        <v>2640.625</v>
      </c>
      <c r="S35" s="3" t="s">
        <v>196</v>
      </c>
    </row>
    <row r="36" spans="1:19" ht="64" customHeight="1">
      <c r="A36" s="3" t="s">
        <v>25</v>
      </c>
      <c r="B36" s="3" t="s">
        <v>197</v>
      </c>
      <c r="C36" s="3" t="s">
        <v>198</v>
      </c>
      <c r="D36" s="3" t="s">
        <v>199</v>
      </c>
      <c r="E36" s="3" t="s">
        <v>200</v>
      </c>
      <c r="F36" s="7">
        <v>263.7</v>
      </c>
      <c r="G36" s="7">
        <v>24.5</v>
      </c>
      <c r="H36" s="3"/>
      <c r="I36" s="8">
        <v>25000</v>
      </c>
      <c r="J36" s="8"/>
      <c r="K36" s="3" t="s">
        <v>201</v>
      </c>
      <c r="L36" s="3" t="s">
        <v>60</v>
      </c>
      <c r="M36" s="3" t="s">
        <v>202</v>
      </c>
      <c r="N36" s="3" t="s">
        <v>203</v>
      </c>
      <c r="O36" s="3" t="s">
        <v>204</v>
      </c>
      <c r="P36" s="3" t="str">
        <f t="shared" si="3"/>
        <v>EUR 25,000+</v>
      </c>
      <c r="Q36" s="8">
        <f t="shared" si="4"/>
        <v>94.804702313234742</v>
      </c>
      <c r="R36" s="8">
        <f t="shared" si="5"/>
        <v>1020.4081632653061</v>
      </c>
      <c r="S36" s="3"/>
    </row>
    <row r="37" spans="1:19" ht="64" customHeight="1">
      <c r="A37" s="3" t="s">
        <v>25</v>
      </c>
      <c r="B37" s="3" t="s">
        <v>197</v>
      </c>
      <c r="C37" s="3" t="s">
        <v>198</v>
      </c>
      <c r="D37" s="3" t="s">
        <v>205</v>
      </c>
      <c r="E37" s="3" t="s">
        <v>206</v>
      </c>
      <c r="F37" s="7">
        <v>387.5</v>
      </c>
      <c r="G37" s="7">
        <v>36</v>
      </c>
      <c r="H37" s="3"/>
      <c r="I37" s="8">
        <v>34000</v>
      </c>
      <c r="J37" s="8"/>
      <c r="K37" s="3" t="s">
        <v>201</v>
      </c>
      <c r="L37" s="3" t="s">
        <v>60</v>
      </c>
      <c r="M37" s="3" t="s">
        <v>202</v>
      </c>
      <c r="N37" s="3" t="s">
        <v>203</v>
      </c>
      <c r="O37" s="3" t="s">
        <v>204</v>
      </c>
      <c r="P37" s="3" t="str">
        <f t="shared" si="3"/>
        <v>EUR 34,000+</v>
      </c>
      <c r="Q37" s="8">
        <f t="shared" si="4"/>
        <v>87.741935483870961</v>
      </c>
      <c r="R37" s="8">
        <f t="shared" si="5"/>
        <v>944.44444444444446</v>
      </c>
      <c r="S37" s="3"/>
    </row>
    <row r="38" spans="1:19" ht="64" customHeight="1">
      <c r="A38" s="3" t="s">
        <v>25</v>
      </c>
      <c r="B38" s="3" t="s">
        <v>197</v>
      </c>
      <c r="C38" s="3" t="s">
        <v>198</v>
      </c>
      <c r="D38" s="3" t="s">
        <v>207</v>
      </c>
      <c r="E38" s="3" t="s">
        <v>208</v>
      </c>
      <c r="F38" s="7">
        <v>387.5</v>
      </c>
      <c r="G38" s="7">
        <v>36</v>
      </c>
      <c r="H38" s="3"/>
      <c r="I38" s="8">
        <v>30000</v>
      </c>
      <c r="J38" s="8"/>
      <c r="K38" s="3" t="s">
        <v>201</v>
      </c>
      <c r="L38" s="3" t="s">
        <v>60</v>
      </c>
      <c r="M38" s="3" t="s">
        <v>202</v>
      </c>
      <c r="N38" s="3" t="s">
        <v>203</v>
      </c>
      <c r="O38" s="3" t="s">
        <v>204</v>
      </c>
      <c r="P38" s="3" t="str">
        <f t="shared" si="3"/>
        <v>EUR 30,000+</v>
      </c>
      <c r="Q38" s="8">
        <f t="shared" si="4"/>
        <v>77.41935483870968</v>
      </c>
      <c r="R38" s="8">
        <f t="shared" si="5"/>
        <v>833.33333333333337</v>
      </c>
      <c r="S38" s="3"/>
    </row>
    <row r="39" spans="1:19" ht="64" customHeight="1">
      <c r="A39" s="3" t="s">
        <v>25</v>
      </c>
      <c r="B39" s="3" t="s">
        <v>197</v>
      </c>
      <c r="C39" s="3" t="s">
        <v>198</v>
      </c>
      <c r="D39" s="3" t="s">
        <v>209</v>
      </c>
      <c r="E39" s="3" t="s">
        <v>210</v>
      </c>
      <c r="F39" s="7">
        <v>538.20000000000005</v>
      </c>
      <c r="G39" s="7">
        <v>50</v>
      </c>
      <c r="H39" s="3"/>
      <c r="I39" s="8">
        <v>36000</v>
      </c>
      <c r="J39" s="8"/>
      <c r="K39" s="3" t="s">
        <v>201</v>
      </c>
      <c r="L39" s="3" t="s">
        <v>60</v>
      </c>
      <c r="M39" s="3" t="s">
        <v>202</v>
      </c>
      <c r="N39" s="3" t="s">
        <v>203</v>
      </c>
      <c r="O39" s="3" t="s">
        <v>204</v>
      </c>
      <c r="P39" s="3" t="str">
        <f t="shared" si="3"/>
        <v>EUR 36,000+</v>
      </c>
      <c r="Q39" s="8">
        <f t="shared" si="4"/>
        <v>66.889632107023402</v>
      </c>
      <c r="R39" s="8">
        <f t="shared" si="5"/>
        <v>720</v>
      </c>
      <c r="S39" s="3"/>
    </row>
    <row r="40" spans="1:19" ht="64" customHeight="1">
      <c r="A40" s="3" t="s">
        <v>25</v>
      </c>
      <c r="B40" s="3" t="s">
        <v>197</v>
      </c>
      <c r="C40" s="3" t="s">
        <v>198</v>
      </c>
      <c r="D40" s="3" t="s">
        <v>211</v>
      </c>
      <c r="E40" s="3" t="s">
        <v>212</v>
      </c>
      <c r="F40" s="7">
        <v>532.79999999999995</v>
      </c>
      <c r="G40" s="7">
        <v>49.5</v>
      </c>
      <c r="H40" s="3"/>
      <c r="I40" s="8">
        <v>40000</v>
      </c>
      <c r="J40" s="8"/>
      <c r="K40" s="3" t="s">
        <v>201</v>
      </c>
      <c r="L40" s="3" t="s">
        <v>60</v>
      </c>
      <c r="M40" s="3" t="s">
        <v>202</v>
      </c>
      <c r="N40" s="3" t="s">
        <v>203</v>
      </c>
      <c r="O40" s="3" t="s">
        <v>204</v>
      </c>
      <c r="P40" s="3" t="str">
        <f t="shared" si="3"/>
        <v>EUR 40,000+</v>
      </c>
      <c r="Q40" s="8">
        <f t="shared" si="4"/>
        <v>75.075075075075077</v>
      </c>
      <c r="R40" s="8">
        <f t="shared" si="5"/>
        <v>808.08080808080808</v>
      </c>
      <c r="S40" s="3"/>
    </row>
    <row r="41" spans="1:19" ht="64" customHeight="1">
      <c r="A41" s="3" t="s">
        <v>25</v>
      </c>
      <c r="B41" s="3" t="s">
        <v>197</v>
      </c>
      <c r="C41" s="3" t="s">
        <v>198</v>
      </c>
      <c r="D41" s="3" t="s">
        <v>213</v>
      </c>
      <c r="E41" s="3" t="s">
        <v>212</v>
      </c>
      <c r="F41" s="7">
        <v>532.79999999999995</v>
      </c>
      <c r="G41" s="7">
        <v>49.5</v>
      </c>
      <c r="H41" s="3"/>
      <c r="I41" s="8">
        <v>42000</v>
      </c>
      <c r="J41" s="8"/>
      <c r="K41" s="3" t="s">
        <v>201</v>
      </c>
      <c r="L41" s="3" t="s">
        <v>60</v>
      </c>
      <c r="M41" s="3" t="s">
        <v>202</v>
      </c>
      <c r="N41" s="3" t="s">
        <v>203</v>
      </c>
      <c r="O41" s="3" t="s">
        <v>204</v>
      </c>
      <c r="P41" s="3" t="str">
        <f t="shared" si="3"/>
        <v>EUR 42,000+</v>
      </c>
      <c r="Q41" s="8">
        <f t="shared" si="4"/>
        <v>78.828828828828833</v>
      </c>
      <c r="R41" s="8">
        <f t="shared" si="5"/>
        <v>848.4848484848485</v>
      </c>
      <c r="S41" s="3"/>
    </row>
    <row r="42" spans="1:19" ht="64" customHeight="1">
      <c r="A42" s="3" t="s">
        <v>25</v>
      </c>
      <c r="B42" s="3" t="s">
        <v>214</v>
      </c>
      <c r="C42" s="3" t="s">
        <v>215</v>
      </c>
      <c r="D42" s="3" t="s">
        <v>216</v>
      </c>
      <c r="E42" s="3" t="s">
        <v>217</v>
      </c>
      <c r="F42" s="7">
        <v>129.19999999999999</v>
      </c>
      <c r="G42" s="7">
        <v>12</v>
      </c>
      <c r="H42" s="3" t="s">
        <v>218</v>
      </c>
      <c r="I42" s="8">
        <v>41400</v>
      </c>
      <c r="J42" s="8"/>
      <c r="K42" s="3" t="s">
        <v>201</v>
      </c>
      <c r="L42" s="3" t="s">
        <v>219</v>
      </c>
      <c r="M42" s="3" t="s">
        <v>220</v>
      </c>
      <c r="N42" s="3" t="s">
        <v>221</v>
      </c>
      <c r="O42" s="3" t="s">
        <v>222</v>
      </c>
      <c r="P42" s="3" t="str">
        <f t="shared" si="3"/>
        <v>EUR 41,400</v>
      </c>
      <c r="Q42" s="8">
        <f t="shared" si="4"/>
        <v>320.43343653250776</v>
      </c>
      <c r="R42" s="8">
        <f t="shared" si="5"/>
        <v>3450</v>
      </c>
      <c r="S42" s="3"/>
    </row>
    <row r="43" spans="1:19" ht="64" customHeight="1">
      <c r="A43" s="3" t="s">
        <v>25</v>
      </c>
      <c r="B43" s="3" t="s">
        <v>214</v>
      </c>
      <c r="C43" s="3" t="s">
        <v>215</v>
      </c>
      <c r="D43" s="3" t="s">
        <v>223</v>
      </c>
      <c r="E43" s="3" t="s">
        <v>217</v>
      </c>
      <c r="F43" s="7">
        <v>129.19999999999999</v>
      </c>
      <c r="G43" s="7">
        <v>12</v>
      </c>
      <c r="H43" s="3" t="s">
        <v>218</v>
      </c>
      <c r="I43" s="8">
        <v>41400</v>
      </c>
      <c r="J43" s="8"/>
      <c r="K43" s="3" t="s">
        <v>201</v>
      </c>
      <c r="L43" s="3" t="s">
        <v>219</v>
      </c>
      <c r="M43" s="3" t="s">
        <v>220</v>
      </c>
      <c r="N43" s="3" t="s">
        <v>221</v>
      </c>
      <c r="O43" s="3" t="s">
        <v>222</v>
      </c>
      <c r="P43" s="3" t="str">
        <f t="shared" si="3"/>
        <v>EUR 41,400</v>
      </c>
      <c r="Q43" s="8">
        <f t="shared" si="4"/>
        <v>320.43343653250776</v>
      </c>
      <c r="R43" s="8">
        <f t="shared" si="5"/>
        <v>3450</v>
      </c>
      <c r="S43" s="3"/>
    </row>
    <row r="44" spans="1:19" ht="64" customHeight="1">
      <c r="A44" s="3" t="s">
        <v>25</v>
      </c>
      <c r="B44" s="3" t="s">
        <v>214</v>
      </c>
      <c r="C44" s="3" t="s">
        <v>215</v>
      </c>
      <c r="D44" s="3" t="s">
        <v>224</v>
      </c>
      <c r="E44" s="3" t="s">
        <v>225</v>
      </c>
      <c r="F44" s="7">
        <v>220.7</v>
      </c>
      <c r="G44" s="7">
        <v>20.5</v>
      </c>
      <c r="H44" s="3" t="s">
        <v>226</v>
      </c>
      <c r="I44" s="8">
        <v>53500</v>
      </c>
      <c r="J44" s="8"/>
      <c r="K44" s="3" t="s">
        <v>201</v>
      </c>
      <c r="L44" s="3" t="s">
        <v>219</v>
      </c>
      <c r="M44" s="3" t="s">
        <v>220</v>
      </c>
      <c r="N44" s="3" t="s">
        <v>221</v>
      </c>
      <c r="O44" s="3" t="s">
        <v>222</v>
      </c>
      <c r="P44" s="3" t="str">
        <f t="shared" si="3"/>
        <v>EUR 53,500</v>
      </c>
      <c r="Q44" s="8">
        <f t="shared" si="4"/>
        <v>242.41051200724968</v>
      </c>
      <c r="R44" s="8">
        <f t="shared" si="5"/>
        <v>2609.7560975609758</v>
      </c>
      <c r="S44" s="3"/>
    </row>
    <row r="45" spans="1:19" ht="64" customHeight="1">
      <c r="A45" s="3" t="s">
        <v>25</v>
      </c>
      <c r="B45" s="3" t="s">
        <v>214</v>
      </c>
      <c r="C45" s="3" t="s">
        <v>215</v>
      </c>
      <c r="D45" s="3" t="s">
        <v>227</v>
      </c>
      <c r="E45" s="3" t="s">
        <v>228</v>
      </c>
      <c r="F45" s="7">
        <v>258.3</v>
      </c>
      <c r="G45" s="7">
        <v>24</v>
      </c>
      <c r="H45" s="3" t="s">
        <v>226</v>
      </c>
      <c r="I45" s="8">
        <v>53900</v>
      </c>
      <c r="J45" s="8"/>
      <c r="K45" s="3" t="s">
        <v>201</v>
      </c>
      <c r="L45" s="3" t="s">
        <v>219</v>
      </c>
      <c r="M45" s="3" t="s">
        <v>220</v>
      </c>
      <c r="N45" s="3" t="s">
        <v>221</v>
      </c>
      <c r="O45" s="3" t="s">
        <v>222</v>
      </c>
      <c r="P45" s="3" t="str">
        <f t="shared" si="3"/>
        <v>EUR 53,900</v>
      </c>
      <c r="Q45" s="8">
        <f t="shared" si="4"/>
        <v>208.67208672086721</v>
      </c>
      <c r="R45" s="8">
        <f t="shared" si="5"/>
        <v>2245.8333333333335</v>
      </c>
      <c r="S45" s="3"/>
    </row>
    <row r="46" spans="1:19" ht="64" customHeight="1">
      <c r="A46" s="3" t="s">
        <v>25</v>
      </c>
      <c r="B46" s="3" t="s">
        <v>214</v>
      </c>
      <c r="C46" s="3" t="s">
        <v>215</v>
      </c>
      <c r="D46" s="3" t="s">
        <v>229</v>
      </c>
      <c r="E46" s="3" t="s">
        <v>228</v>
      </c>
      <c r="F46" s="7">
        <v>258.3</v>
      </c>
      <c r="G46" s="7">
        <v>24</v>
      </c>
      <c r="H46" s="3" t="s">
        <v>226</v>
      </c>
      <c r="I46" s="8">
        <v>57500</v>
      </c>
      <c r="J46" s="8"/>
      <c r="K46" s="3" t="s">
        <v>201</v>
      </c>
      <c r="L46" s="3" t="s">
        <v>219</v>
      </c>
      <c r="M46" s="3" t="s">
        <v>220</v>
      </c>
      <c r="N46" s="3" t="s">
        <v>221</v>
      </c>
      <c r="O46" s="3" t="s">
        <v>222</v>
      </c>
      <c r="P46" s="3" t="str">
        <f t="shared" si="3"/>
        <v>EUR 57,500</v>
      </c>
      <c r="Q46" s="8">
        <f t="shared" si="4"/>
        <v>222.60936895083236</v>
      </c>
      <c r="R46" s="8">
        <f t="shared" si="5"/>
        <v>2395.8333333333335</v>
      </c>
      <c r="S46" s="3"/>
    </row>
    <row r="47" spans="1:19" ht="64" customHeight="1">
      <c r="A47" s="3" t="s">
        <v>25</v>
      </c>
      <c r="B47" s="3" t="s">
        <v>214</v>
      </c>
      <c r="C47" s="3" t="s">
        <v>215</v>
      </c>
      <c r="D47" s="3" t="s">
        <v>230</v>
      </c>
      <c r="E47" s="3" t="s">
        <v>228</v>
      </c>
      <c r="F47" s="7">
        <v>258.3</v>
      </c>
      <c r="G47" s="7">
        <v>24</v>
      </c>
      <c r="H47" s="3" t="s">
        <v>231</v>
      </c>
      <c r="I47" s="8">
        <v>59500</v>
      </c>
      <c r="J47" s="8"/>
      <c r="K47" s="3" t="s">
        <v>201</v>
      </c>
      <c r="L47" s="3" t="s">
        <v>219</v>
      </c>
      <c r="M47" s="3" t="s">
        <v>220</v>
      </c>
      <c r="N47" s="3" t="s">
        <v>221</v>
      </c>
      <c r="O47" s="3" t="s">
        <v>222</v>
      </c>
      <c r="P47" s="3" t="str">
        <f t="shared" si="3"/>
        <v>EUR 59,500</v>
      </c>
      <c r="Q47" s="8">
        <f t="shared" si="4"/>
        <v>230.35230352303523</v>
      </c>
      <c r="R47" s="8">
        <f t="shared" si="5"/>
        <v>2479.1666666666665</v>
      </c>
      <c r="S47" s="3"/>
    </row>
    <row r="48" spans="1:19" ht="64" customHeight="1">
      <c r="A48" s="3" t="s">
        <v>25</v>
      </c>
      <c r="B48" s="3" t="s">
        <v>214</v>
      </c>
      <c r="C48" s="3" t="s">
        <v>215</v>
      </c>
      <c r="D48" s="3" t="s">
        <v>232</v>
      </c>
      <c r="E48" s="3" t="s">
        <v>233</v>
      </c>
      <c r="F48" s="7">
        <v>183</v>
      </c>
      <c r="G48" s="7">
        <v>17</v>
      </c>
      <c r="H48" s="3" t="s">
        <v>231</v>
      </c>
      <c r="I48" s="8">
        <v>61100</v>
      </c>
      <c r="J48" s="8"/>
      <c r="K48" s="3" t="s">
        <v>201</v>
      </c>
      <c r="L48" s="3" t="s">
        <v>219</v>
      </c>
      <c r="M48" s="3" t="s">
        <v>220</v>
      </c>
      <c r="N48" s="3" t="s">
        <v>221</v>
      </c>
      <c r="O48" s="3" t="s">
        <v>222</v>
      </c>
      <c r="P48" s="3" t="str">
        <f t="shared" si="3"/>
        <v>EUR 61,100</v>
      </c>
      <c r="Q48" s="8">
        <f t="shared" si="4"/>
        <v>333.87978142076503</v>
      </c>
      <c r="R48" s="8">
        <f t="shared" si="5"/>
        <v>3594.1176470588234</v>
      </c>
      <c r="S48" s="3"/>
    </row>
    <row r="49" spans="1:19" ht="64" customHeight="1">
      <c r="A49" s="3" t="s">
        <v>25</v>
      </c>
      <c r="B49" s="3" t="s">
        <v>214</v>
      </c>
      <c r="C49" s="3" t="s">
        <v>215</v>
      </c>
      <c r="D49" s="3" t="s">
        <v>234</v>
      </c>
      <c r="E49" s="3" t="s">
        <v>235</v>
      </c>
      <c r="F49" s="7">
        <v>193.8</v>
      </c>
      <c r="G49" s="7">
        <v>18</v>
      </c>
      <c r="H49" s="3" t="s">
        <v>226</v>
      </c>
      <c r="I49" s="8">
        <v>64000</v>
      </c>
      <c r="J49" s="8"/>
      <c r="K49" s="3" t="s">
        <v>201</v>
      </c>
      <c r="L49" s="3" t="s">
        <v>219</v>
      </c>
      <c r="M49" s="3" t="s">
        <v>220</v>
      </c>
      <c r="N49" s="3" t="s">
        <v>221</v>
      </c>
      <c r="O49" s="3" t="s">
        <v>222</v>
      </c>
      <c r="P49" s="3" t="str">
        <f t="shared" si="3"/>
        <v>EUR 64,000</v>
      </c>
      <c r="Q49" s="8">
        <f t="shared" si="4"/>
        <v>330.23735810113516</v>
      </c>
      <c r="R49" s="8">
        <f t="shared" si="5"/>
        <v>3555.5555555555557</v>
      </c>
      <c r="S49" s="3"/>
    </row>
    <row r="50" spans="1:19" ht="64" customHeight="1">
      <c r="A50" s="3" t="s">
        <v>25</v>
      </c>
      <c r="B50" s="3" t="s">
        <v>236</v>
      </c>
      <c r="C50" s="3" t="s">
        <v>237</v>
      </c>
      <c r="D50" s="3" t="s">
        <v>238</v>
      </c>
      <c r="E50" s="3" t="s">
        <v>239</v>
      </c>
      <c r="F50" s="7">
        <v>193.8</v>
      </c>
      <c r="G50" s="7">
        <v>18</v>
      </c>
      <c r="H50" s="3" t="s">
        <v>240</v>
      </c>
      <c r="I50" s="8">
        <v>59990</v>
      </c>
      <c r="J50" s="8">
        <v>64990</v>
      </c>
      <c r="K50" s="3" t="s">
        <v>201</v>
      </c>
      <c r="L50" s="3" t="s">
        <v>241</v>
      </c>
      <c r="M50" s="3" t="s">
        <v>242</v>
      </c>
      <c r="N50" s="3" t="s">
        <v>243</v>
      </c>
      <c r="O50" s="3" t="s">
        <v>244</v>
      </c>
      <c r="P50" s="3" t="str">
        <f t="shared" si="3"/>
        <v>EUR 59,990–64,990</v>
      </c>
      <c r="Q50" s="8">
        <f t="shared" si="4"/>
        <v>309.54592363261094</v>
      </c>
      <c r="R50" s="8">
        <f t="shared" si="5"/>
        <v>3332.7777777777778</v>
      </c>
      <c r="S50" s="3" t="s">
        <v>245</v>
      </c>
    </row>
    <row r="51" spans="1:19" ht="64" customHeight="1">
      <c r="A51" s="3" t="s">
        <v>25</v>
      </c>
      <c r="B51" s="3" t="s">
        <v>236</v>
      </c>
      <c r="C51" s="3" t="s">
        <v>237</v>
      </c>
      <c r="D51" s="3" t="s">
        <v>246</v>
      </c>
      <c r="E51" s="3" t="s">
        <v>247</v>
      </c>
      <c r="F51" s="7">
        <v>322.89999999999998</v>
      </c>
      <c r="G51" s="7">
        <v>30</v>
      </c>
      <c r="H51" s="3" t="s">
        <v>248</v>
      </c>
      <c r="I51" s="8">
        <v>79990</v>
      </c>
      <c r="J51" s="8">
        <v>89990</v>
      </c>
      <c r="K51" s="3" t="s">
        <v>201</v>
      </c>
      <c r="L51" s="3" t="s">
        <v>241</v>
      </c>
      <c r="M51" s="3" t="s">
        <v>242</v>
      </c>
      <c r="N51" s="3" t="s">
        <v>243</v>
      </c>
      <c r="O51" s="3" t="s">
        <v>249</v>
      </c>
      <c r="P51" s="3" t="str">
        <f t="shared" si="3"/>
        <v>EUR 79,990–89,990</v>
      </c>
      <c r="Q51" s="8">
        <f t="shared" si="4"/>
        <v>247.7237534840508</v>
      </c>
      <c r="R51" s="8">
        <f t="shared" si="5"/>
        <v>2666.3333333333335</v>
      </c>
      <c r="S51" s="3" t="s">
        <v>250</v>
      </c>
    </row>
    <row r="52" spans="1:19" ht="64" customHeight="1">
      <c r="A52" s="3" t="s">
        <v>25</v>
      </c>
      <c r="B52" s="3" t="s">
        <v>236</v>
      </c>
      <c r="C52" s="3" t="s">
        <v>237</v>
      </c>
      <c r="D52" s="3" t="s">
        <v>251</v>
      </c>
      <c r="E52" s="3" t="s">
        <v>252</v>
      </c>
      <c r="F52" s="7">
        <v>505.9</v>
      </c>
      <c r="G52" s="7">
        <v>47</v>
      </c>
      <c r="H52" s="3" t="s">
        <v>253</v>
      </c>
      <c r="I52" s="8">
        <v>104990</v>
      </c>
      <c r="J52" s="8">
        <v>119990</v>
      </c>
      <c r="K52" s="3" t="s">
        <v>201</v>
      </c>
      <c r="L52" s="3" t="s">
        <v>241</v>
      </c>
      <c r="M52" s="3" t="s">
        <v>242</v>
      </c>
      <c r="N52" s="3" t="s">
        <v>243</v>
      </c>
      <c r="O52" s="3" t="s">
        <v>254</v>
      </c>
      <c r="P52" s="3" t="str">
        <f t="shared" si="3"/>
        <v>EUR 104,990–119,990</v>
      </c>
      <c r="Q52" s="8">
        <f t="shared" si="4"/>
        <v>207.53113263490809</v>
      </c>
      <c r="R52" s="8">
        <f t="shared" si="5"/>
        <v>2233.8297872340427</v>
      </c>
      <c r="S52" s="3" t="s">
        <v>255</v>
      </c>
    </row>
    <row r="53" spans="1:19" ht="64" customHeight="1">
      <c r="A53" s="3" t="s">
        <v>25</v>
      </c>
      <c r="B53" s="3" t="s">
        <v>256</v>
      </c>
      <c r="C53" s="3" t="s">
        <v>257</v>
      </c>
      <c r="D53" s="3" t="s">
        <v>258</v>
      </c>
      <c r="E53" s="3" t="s">
        <v>259</v>
      </c>
      <c r="F53" s="7">
        <v>139.9</v>
      </c>
      <c r="G53" s="7">
        <v>13</v>
      </c>
      <c r="H53" s="3" t="s">
        <v>260</v>
      </c>
      <c r="I53" s="8">
        <v>593000</v>
      </c>
      <c r="J53" s="8"/>
      <c r="K53" s="3" t="s">
        <v>261</v>
      </c>
      <c r="L53" s="3" t="s">
        <v>262</v>
      </c>
      <c r="M53" s="3" t="s">
        <v>263</v>
      </c>
      <c r="N53" s="3" t="s">
        <v>264</v>
      </c>
      <c r="O53" s="3" t="s">
        <v>265</v>
      </c>
      <c r="P53" s="3" t="str">
        <f t="shared" si="3"/>
        <v>CZK 593,000</v>
      </c>
      <c r="Q53" s="8">
        <f t="shared" si="4"/>
        <v>4238.7419585418156</v>
      </c>
      <c r="R53" s="8">
        <f t="shared" si="5"/>
        <v>45615.384615384617</v>
      </c>
      <c r="S53" s="3" t="s">
        <v>266</v>
      </c>
    </row>
    <row r="54" spans="1:19" ht="64" customHeight="1">
      <c r="A54" s="3" t="s">
        <v>29</v>
      </c>
      <c r="B54" s="3" t="s">
        <v>29</v>
      </c>
      <c r="C54" s="3" t="s">
        <v>267</v>
      </c>
      <c r="D54" s="3" t="s">
        <v>268</v>
      </c>
      <c r="E54" s="3" t="s">
        <v>269</v>
      </c>
      <c r="F54" s="7">
        <v>225</v>
      </c>
      <c r="G54" s="7">
        <v>20.9</v>
      </c>
      <c r="H54" s="3" t="s">
        <v>270</v>
      </c>
      <c r="I54" s="8">
        <v>49500</v>
      </c>
      <c r="J54" s="8">
        <v>56500</v>
      </c>
      <c r="K54" s="3" t="s">
        <v>30</v>
      </c>
      <c r="L54" s="3" t="s">
        <v>271</v>
      </c>
      <c r="M54" s="3" t="s">
        <v>272</v>
      </c>
      <c r="N54" s="3" t="s">
        <v>273</v>
      </c>
      <c r="O54" s="3" t="s">
        <v>274</v>
      </c>
      <c r="P54" s="3" t="str">
        <f t="shared" si="3"/>
        <v>GBP 49,500–56,500</v>
      </c>
      <c r="Q54" s="8">
        <f t="shared" si="4"/>
        <v>220</v>
      </c>
      <c r="R54" s="8">
        <f t="shared" si="5"/>
        <v>2368.4210526315792</v>
      </c>
      <c r="S54" s="3"/>
    </row>
    <row r="55" spans="1:19" ht="64" customHeight="1">
      <c r="A55" s="3" t="s">
        <v>29</v>
      </c>
      <c r="B55" s="3" t="s">
        <v>29</v>
      </c>
      <c r="C55" s="3" t="s">
        <v>267</v>
      </c>
      <c r="D55" s="3" t="s">
        <v>275</v>
      </c>
      <c r="E55" s="3" t="s">
        <v>276</v>
      </c>
      <c r="F55" s="7">
        <v>226</v>
      </c>
      <c r="G55" s="7">
        <v>21</v>
      </c>
      <c r="H55" s="3" t="s">
        <v>277</v>
      </c>
      <c r="I55" s="8">
        <v>57500</v>
      </c>
      <c r="J55" s="8">
        <v>64500</v>
      </c>
      <c r="K55" s="3" t="s">
        <v>30</v>
      </c>
      <c r="L55" s="3" t="s">
        <v>271</v>
      </c>
      <c r="M55" s="3" t="s">
        <v>272</v>
      </c>
      <c r="N55" s="3" t="s">
        <v>273</v>
      </c>
      <c r="O55" s="3" t="s">
        <v>278</v>
      </c>
      <c r="P55" s="3" t="str">
        <f t="shared" si="3"/>
        <v>GBP 57,500–64,500</v>
      </c>
      <c r="Q55" s="8">
        <f t="shared" si="4"/>
        <v>254.42477876106196</v>
      </c>
      <c r="R55" s="8">
        <f t="shared" si="5"/>
        <v>2738.0952380952381</v>
      </c>
      <c r="S55" s="3"/>
    </row>
    <row r="56" spans="1:19" ht="64" customHeight="1">
      <c r="A56" s="3" t="s">
        <v>29</v>
      </c>
      <c r="B56" s="3" t="s">
        <v>29</v>
      </c>
      <c r="C56" s="3" t="s">
        <v>279</v>
      </c>
      <c r="D56" s="3" t="s">
        <v>280</v>
      </c>
      <c r="E56" s="3" t="s">
        <v>281</v>
      </c>
      <c r="F56" s="7">
        <v>161.5</v>
      </c>
      <c r="G56" s="7">
        <v>15</v>
      </c>
      <c r="H56" s="3" t="s">
        <v>282</v>
      </c>
      <c r="I56" s="8">
        <v>39000</v>
      </c>
      <c r="J56" s="8"/>
      <c r="K56" s="3" t="s">
        <v>30</v>
      </c>
      <c r="L56" s="3" t="s">
        <v>283</v>
      </c>
      <c r="M56" s="3" t="s">
        <v>284</v>
      </c>
      <c r="N56" s="3" t="s">
        <v>285</v>
      </c>
      <c r="O56" s="3" t="s">
        <v>286</v>
      </c>
      <c r="P56" s="3" t="str">
        <f t="shared" si="3"/>
        <v>GBP 39,000</v>
      </c>
      <c r="Q56" s="8">
        <f t="shared" si="4"/>
        <v>241.4860681114551</v>
      </c>
      <c r="R56" s="8">
        <f t="shared" si="5"/>
        <v>2600</v>
      </c>
      <c r="S56" s="3" t="s">
        <v>287</v>
      </c>
    </row>
    <row r="57" spans="1:19" ht="64" customHeight="1">
      <c r="A57" s="3" t="s">
        <v>29</v>
      </c>
      <c r="B57" s="3" t="s">
        <v>29</v>
      </c>
      <c r="C57" s="3" t="s">
        <v>279</v>
      </c>
      <c r="D57" s="3" t="s">
        <v>288</v>
      </c>
      <c r="E57" s="3" t="s">
        <v>289</v>
      </c>
      <c r="F57" s="7">
        <v>344.4</v>
      </c>
      <c r="G57" s="7">
        <v>32</v>
      </c>
      <c r="H57" s="3" t="s">
        <v>290</v>
      </c>
      <c r="I57" s="8">
        <v>95536.35</v>
      </c>
      <c r="J57" s="8"/>
      <c r="K57" s="3" t="s">
        <v>30</v>
      </c>
      <c r="L57" s="3" t="s">
        <v>283</v>
      </c>
      <c r="M57" s="3" t="s">
        <v>291</v>
      </c>
      <c r="N57" s="3" t="s">
        <v>285</v>
      </c>
      <c r="O57" s="3" t="s">
        <v>292</v>
      </c>
      <c r="P57" s="3" t="str">
        <f t="shared" si="3"/>
        <v>GBP 95,536</v>
      </c>
      <c r="Q57" s="8">
        <f t="shared" si="4"/>
        <v>277.39939024390247</v>
      </c>
      <c r="R57" s="8">
        <f t="shared" si="5"/>
        <v>2985.5109375000002</v>
      </c>
      <c r="S57" s="3" t="s">
        <v>293</v>
      </c>
    </row>
    <row r="58" spans="1:19" ht="64" customHeight="1">
      <c r="A58" s="3" t="s">
        <v>29</v>
      </c>
      <c r="B58" s="3" t="s">
        <v>29</v>
      </c>
      <c r="C58" s="3" t="s">
        <v>294</v>
      </c>
      <c r="D58" s="3" t="s">
        <v>295</v>
      </c>
      <c r="E58" s="3" t="s">
        <v>296</v>
      </c>
      <c r="F58" s="7"/>
      <c r="G58" s="7"/>
      <c r="H58" s="3" t="s">
        <v>297</v>
      </c>
      <c r="I58" s="8">
        <v>6500</v>
      </c>
      <c r="J58" s="8"/>
      <c r="K58" s="3" t="s">
        <v>30</v>
      </c>
      <c r="L58" s="3" t="s">
        <v>298</v>
      </c>
      <c r="M58" s="3" t="s">
        <v>299</v>
      </c>
      <c r="N58" s="3" t="s">
        <v>300</v>
      </c>
      <c r="O58" s="3" t="s">
        <v>301</v>
      </c>
      <c r="P58" s="3" t="str">
        <f t="shared" si="3"/>
        <v>GBP 6,500</v>
      </c>
      <c r="Q58" s="8" t="str">
        <f t="shared" si="4"/>
        <v/>
      </c>
      <c r="R58" s="8" t="str">
        <f t="shared" si="5"/>
        <v/>
      </c>
      <c r="S58" s="3" t="s">
        <v>302</v>
      </c>
    </row>
    <row r="59" spans="1:19" ht="64" customHeight="1">
      <c r="A59" s="3" t="s">
        <v>29</v>
      </c>
      <c r="B59" s="3" t="s">
        <v>29</v>
      </c>
      <c r="C59" s="3" t="s">
        <v>294</v>
      </c>
      <c r="D59" s="3" t="s">
        <v>303</v>
      </c>
      <c r="E59" s="3" t="s">
        <v>304</v>
      </c>
      <c r="F59" s="7"/>
      <c r="G59" s="7"/>
      <c r="H59" s="3" t="s">
        <v>297</v>
      </c>
      <c r="I59" s="8">
        <v>7500</v>
      </c>
      <c r="J59" s="8"/>
      <c r="K59" s="3" t="s">
        <v>30</v>
      </c>
      <c r="L59" s="3" t="s">
        <v>298</v>
      </c>
      <c r="M59" s="3" t="s">
        <v>299</v>
      </c>
      <c r="N59" s="3" t="s">
        <v>300</v>
      </c>
      <c r="O59" s="3" t="s">
        <v>301</v>
      </c>
      <c r="P59" s="3" t="str">
        <f t="shared" si="3"/>
        <v>GBP 7,500</v>
      </c>
      <c r="Q59" s="8" t="str">
        <f t="shared" si="4"/>
        <v/>
      </c>
      <c r="R59" s="8" t="str">
        <f t="shared" si="5"/>
        <v/>
      </c>
      <c r="S59" s="3" t="s">
        <v>302</v>
      </c>
    </row>
    <row r="60" spans="1:19" ht="64" customHeight="1">
      <c r="A60" s="3" t="s">
        <v>29</v>
      </c>
      <c r="B60" s="3" t="s">
        <v>29</v>
      </c>
      <c r="C60" s="3" t="s">
        <v>294</v>
      </c>
      <c r="D60" s="3" t="s">
        <v>305</v>
      </c>
      <c r="E60" s="3" t="s">
        <v>306</v>
      </c>
      <c r="F60" s="7"/>
      <c r="G60" s="7"/>
      <c r="H60" s="3" t="s">
        <v>297</v>
      </c>
      <c r="I60" s="8">
        <v>8500</v>
      </c>
      <c r="J60" s="8"/>
      <c r="K60" s="3" t="s">
        <v>30</v>
      </c>
      <c r="L60" s="3" t="s">
        <v>298</v>
      </c>
      <c r="M60" s="3" t="s">
        <v>299</v>
      </c>
      <c r="N60" s="3" t="s">
        <v>300</v>
      </c>
      <c r="O60" s="3" t="s">
        <v>301</v>
      </c>
      <c r="P60" s="3" t="str">
        <f t="shared" si="3"/>
        <v>GBP 8,500</v>
      </c>
      <c r="Q60" s="8" t="str">
        <f t="shared" si="4"/>
        <v/>
      </c>
      <c r="R60" s="8" t="str">
        <f t="shared" si="5"/>
        <v/>
      </c>
      <c r="S60" s="3" t="s">
        <v>307</v>
      </c>
    </row>
    <row r="61" spans="1:19" ht="64" customHeight="1">
      <c r="A61" s="3" t="s">
        <v>33</v>
      </c>
      <c r="B61" s="3" t="s">
        <v>33</v>
      </c>
      <c r="C61" s="3" t="s">
        <v>308</v>
      </c>
      <c r="D61" s="3" t="s">
        <v>309</v>
      </c>
      <c r="E61" s="3" t="s">
        <v>310</v>
      </c>
      <c r="F61" s="7"/>
      <c r="G61" s="7"/>
      <c r="H61" s="3" t="s">
        <v>311</v>
      </c>
      <c r="I61" s="8">
        <v>50000</v>
      </c>
      <c r="J61" s="8">
        <v>75000</v>
      </c>
      <c r="K61" s="3" t="s">
        <v>30</v>
      </c>
      <c r="L61" s="3" t="s">
        <v>312</v>
      </c>
      <c r="M61" s="3" t="s">
        <v>313</v>
      </c>
      <c r="N61" s="3" t="s">
        <v>314</v>
      </c>
      <c r="O61" s="3" t="s">
        <v>315</v>
      </c>
      <c r="P61" s="3" t="str">
        <f t="shared" si="3"/>
        <v>GBP 50,000–75,000</v>
      </c>
      <c r="Q61" s="8" t="str">
        <f t="shared" si="4"/>
        <v/>
      </c>
      <c r="R61" s="8" t="str">
        <f t="shared" si="5"/>
        <v/>
      </c>
      <c r="S61" s="3" t="s">
        <v>316</v>
      </c>
    </row>
    <row r="62" spans="1:19" ht="64" customHeight="1">
      <c r="A62" s="3" t="s">
        <v>33</v>
      </c>
      <c r="B62" s="3" t="s">
        <v>33</v>
      </c>
      <c r="C62" s="3" t="s">
        <v>308</v>
      </c>
      <c r="D62" s="3" t="s">
        <v>317</v>
      </c>
      <c r="E62" s="3" t="s">
        <v>318</v>
      </c>
      <c r="F62" s="7">
        <v>161.5</v>
      </c>
      <c r="G62" s="7">
        <v>15</v>
      </c>
      <c r="H62" s="3" t="s">
        <v>319</v>
      </c>
      <c r="I62" s="8">
        <v>60000</v>
      </c>
      <c r="J62" s="8">
        <v>90000</v>
      </c>
      <c r="K62" s="3" t="s">
        <v>30</v>
      </c>
      <c r="L62" s="3" t="s">
        <v>320</v>
      </c>
      <c r="M62" s="3" t="s">
        <v>321</v>
      </c>
      <c r="N62" s="3" t="s">
        <v>322</v>
      </c>
      <c r="O62" s="3" t="s">
        <v>315</v>
      </c>
      <c r="P62" s="3" t="str">
        <f t="shared" si="3"/>
        <v>GBP 60,000–90,000</v>
      </c>
      <c r="Q62" s="8">
        <f t="shared" si="4"/>
        <v>371.51702786377712</v>
      </c>
      <c r="R62" s="8">
        <f t="shared" si="5"/>
        <v>4000</v>
      </c>
      <c r="S62" s="3" t="s">
        <v>323</v>
      </c>
    </row>
    <row r="63" spans="1:19" ht="32">
      <c r="A63" s="2" t="s">
        <v>36</v>
      </c>
      <c r="B63" s="2" t="s">
        <v>36</v>
      </c>
      <c r="C63" s="2" t="s">
        <v>324</v>
      </c>
      <c r="D63" s="2" t="s">
        <v>325</v>
      </c>
      <c r="E63" s="2" t="s">
        <v>326</v>
      </c>
      <c r="F63" s="9">
        <v>155</v>
      </c>
      <c r="G63" s="9">
        <v>14.4</v>
      </c>
      <c r="H63" s="2" t="s">
        <v>327</v>
      </c>
      <c r="I63" s="23">
        <v>51900</v>
      </c>
      <c r="J63" s="23">
        <v>101900</v>
      </c>
      <c r="K63" s="2" t="s">
        <v>37</v>
      </c>
      <c r="L63" s="2" t="s">
        <v>328</v>
      </c>
      <c r="M63" s="2" t="s">
        <v>329</v>
      </c>
      <c r="N63" s="2" t="s">
        <v>330</v>
      </c>
      <c r="O63" s="2" t="s">
        <v>331</v>
      </c>
      <c r="P63" s="2" t="s">
        <v>332</v>
      </c>
      <c r="Q63" s="23">
        <f t="shared" si="4"/>
        <v>334.83870967741933</v>
      </c>
      <c r="R63" s="23">
        <f t="shared" si="5"/>
        <v>3604.1666666666665</v>
      </c>
      <c r="S63" s="2" t="s">
        <v>333</v>
      </c>
    </row>
    <row r="64" spans="1:19" ht="32">
      <c r="A64" s="2" t="s">
        <v>36</v>
      </c>
      <c r="B64" s="2" t="s">
        <v>36</v>
      </c>
      <c r="C64" s="2" t="s">
        <v>324</v>
      </c>
      <c r="D64" s="2" t="s">
        <v>334</v>
      </c>
      <c r="E64" s="2" t="s">
        <v>335</v>
      </c>
      <c r="F64" s="9">
        <v>186.2</v>
      </c>
      <c r="G64" s="9">
        <v>17.3</v>
      </c>
      <c r="H64" s="2" t="s">
        <v>336</v>
      </c>
      <c r="I64" s="23">
        <v>59900</v>
      </c>
      <c r="J64" s="23">
        <v>121900</v>
      </c>
      <c r="K64" s="2" t="s">
        <v>37</v>
      </c>
      <c r="L64" s="2" t="s">
        <v>328</v>
      </c>
      <c r="M64" s="2" t="s">
        <v>329</v>
      </c>
      <c r="N64" s="2" t="s">
        <v>330</v>
      </c>
      <c r="O64" s="2" t="s">
        <v>331</v>
      </c>
      <c r="P64" s="2" t="s">
        <v>337</v>
      </c>
      <c r="Q64" s="23">
        <f t="shared" si="4"/>
        <v>321.69709989258865</v>
      </c>
      <c r="R64" s="23">
        <f t="shared" si="5"/>
        <v>3462.4277456647396</v>
      </c>
      <c r="S64" s="2" t="s">
        <v>338</v>
      </c>
    </row>
    <row r="65" spans="1:19" ht="32">
      <c r="A65" s="2" t="s">
        <v>36</v>
      </c>
      <c r="B65" s="2" t="s">
        <v>36</v>
      </c>
      <c r="C65" s="2" t="s">
        <v>324</v>
      </c>
      <c r="D65" s="2" t="s">
        <v>339</v>
      </c>
      <c r="E65" s="2" t="s">
        <v>335</v>
      </c>
      <c r="F65" s="9">
        <v>186.2</v>
      </c>
      <c r="G65" s="9">
        <v>17.3</v>
      </c>
      <c r="H65" s="2" t="s">
        <v>340</v>
      </c>
      <c r="I65" s="23">
        <v>58900</v>
      </c>
      <c r="J65" s="23">
        <v>122900</v>
      </c>
      <c r="K65" s="2" t="s">
        <v>37</v>
      </c>
      <c r="L65" s="2" t="s">
        <v>328</v>
      </c>
      <c r="M65" s="2" t="s">
        <v>329</v>
      </c>
      <c r="N65" s="2" t="s">
        <v>330</v>
      </c>
      <c r="O65" s="2" t="s">
        <v>331</v>
      </c>
      <c r="P65" s="2" t="s">
        <v>341</v>
      </c>
      <c r="Q65" s="23">
        <f t="shared" si="4"/>
        <v>316.32653061224494</v>
      </c>
      <c r="R65" s="23">
        <f t="shared" si="5"/>
        <v>3404.6242774566472</v>
      </c>
      <c r="S65" s="2" t="s">
        <v>342</v>
      </c>
    </row>
    <row r="66" spans="1:19" ht="32">
      <c r="A66" s="2" t="s">
        <v>36</v>
      </c>
      <c r="B66" s="2" t="s">
        <v>36</v>
      </c>
      <c r="C66" s="2" t="s">
        <v>324</v>
      </c>
      <c r="D66" s="2" t="s">
        <v>343</v>
      </c>
      <c r="E66" s="2" t="s">
        <v>344</v>
      </c>
      <c r="F66" s="9">
        <v>217.4</v>
      </c>
      <c r="G66" s="9">
        <v>20.2</v>
      </c>
      <c r="H66" s="2" t="s">
        <v>336</v>
      </c>
      <c r="I66" s="23">
        <v>62900</v>
      </c>
      <c r="J66" s="23">
        <v>133900</v>
      </c>
      <c r="K66" s="2" t="s">
        <v>37</v>
      </c>
      <c r="L66" s="2" t="s">
        <v>328</v>
      </c>
      <c r="M66" s="2" t="s">
        <v>329</v>
      </c>
      <c r="N66" s="2" t="s">
        <v>330</v>
      </c>
      <c r="O66" s="2" t="s">
        <v>331</v>
      </c>
      <c r="P66" s="2" t="s">
        <v>345</v>
      </c>
      <c r="Q66" s="23">
        <f t="shared" si="4"/>
        <v>289.32842686292548</v>
      </c>
      <c r="R66" s="23">
        <f t="shared" si="5"/>
        <v>3113.8613861386139</v>
      </c>
      <c r="S66" s="2" t="s">
        <v>346</v>
      </c>
    </row>
    <row r="67" spans="1:19" ht="32">
      <c r="A67" s="2" t="s">
        <v>36</v>
      </c>
      <c r="B67" s="2" t="s">
        <v>36</v>
      </c>
      <c r="C67" s="2" t="s">
        <v>324</v>
      </c>
      <c r="D67" s="2" t="s">
        <v>347</v>
      </c>
      <c r="E67" s="2" t="s">
        <v>348</v>
      </c>
      <c r="F67" s="9">
        <v>232.5</v>
      </c>
      <c r="G67" s="9">
        <v>21.6</v>
      </c>
      <c r="H67" s="2" t="s">
        <v>349</v>
      </c>
      <c r="I67" s="23">
        <v>59900</v>
      </c>
      <c r="J67" s="23">
        <v>121900</v>
      </c>
      <c r="K67" s="2" t="s">
        <v>37</v>
      </c>
      <c r="L67" s="2" t="s">
        <v>328</v>
      </c>
      <c r="M67" s="2" t="s">
        <v>329</v>
      </c>
      <c r="N67" s="2" t="s">
        <v>330</v>
      </c>
      <c r="O67" s="2" t="s">
        <v>331</v>
      </c>
      <c r="P67" s="2" t="s">
        <v>337</v>
      </c>
      <c r="Q67" s="23">
        <f t="shared" ref="Q67:Q98" si="6">IFERROR(I67/F67,"")</f>
        <v>257.63440860215053</v>
      </c>
      <c r="R67" s="23">
        <f t="shared" ref="R67:R98" si="7">IFERROR(I67/G67,"")</f>
        <v>2773.1481481481478</v>
      </c>
      <c r="S67" s="2" t="s">
        <v>350</v>
      </c>
    </row>
    <row r="68" spans="1:19" ht="32">
      <c r="A68" s="2" t="s">
        <v>36</v>
      </c>
      <c r="B68" s="2" t="s">
        <v>36</v>
      </c>
      <c r="C68" s="2" t="s">
        <v>324</v>
      </c>
      <c r="D68" s="2" t="s">
        <v>351</v>
      </c>
      <c r="E68" s="2" t="s">
        <v>352</v>
      </c>
      <c r="F68" s="9">
        <v>258.3</v>
      </c>
      <c r="G68" s="9">
        <v>24</v>
      </c>
      <c r="H68" s="2" t="s">
        <v>353</v>
      </c>
      <c r="I68" s="23">
        <v>64900</v>
      </c>
      <c r="J68" s="23">
        <v>139900</v>
      </c>
      <c r="K68" s="2" t="s">
        <v>37</v>
      </c>
      <c r="L68" s="2" t="s">
        <v>328</v>
      </c>
      <c r="M68" s="2" t="s">
        <v>329</v>
      </c>
      <c r="N68" s="2" t="s">
        <v>330</v>
      </c>
      <c r="O68" s="2" t="s">
        <v>331</v>
      </c>
      <c r="P68" s="2" t="s">
        <v>354</v>
      </c>
      <c r="Q68" s="23">
        <f t="shared" si="6"/>
        <v>251.25822686798296</v>
      </c>
      <c r="R68" s="23">
        <f t="shared" si="7"/>
        <v>2704.1666666666665</v>
      </c>
      <c r="S68" s="2" t="s">
        <v>355</v>
      </c>
    </row>
    <row r="69" spans="1:19" ht="32">
      <c r="A69" s="2" t="s">
        <v>36</v>
      </c>
      <c r="B69" s="2" t="s">
        <v>36</v>
      </c>
      <c r="C69" s="2" t="s">
        <v>324</v>
      </c>
      <c r="D69" s="2" t="s">
        <v>356</v>
      </c>
      <c r="E69" s="2" t="s">
        <v>357</v>
      </c>
      <c r="F69" s="9">
        <v>322.89999999999998</v>
      </c>
      <c r="G69" s="9">
        <v>30</v>
      </c>
      <c r="H69" s="2" t="s">
        <v>358</v>
      </c>
      <c r="I69" s="23">
        <v>164900</v>
      </c>
      <c r="J69" s="23"/>
      <c r="K69" s="2" t="s">
        <v>37</v>
      </c>
      <c r="L69" s="2" t="s">
        <v>359</v>
      </c>
      <c r="M69" s="2" t="s">
        <v>360</v>
      </c>
      <c r="N69" s="2" t="s">
        <v>361</v>
      </c>
      <c r="O69" s="2" t="s">
        <v>362</v>
      </c>
      <c r="P69" s="2" t="s">
        <v>363</v>
      </c>
      <c r="Q69" s="23">
        <f t="shared" si="6"/>
        <v>510.68442242180242</v>
      </c>
      <c r="R69" s="23">
        <f t="shared" si="7"/>
        <v>5496.666666666667</v>
      </c>
      <c r="S69" s="2" t="s">
        <v>364</v>
      </c>
    </row>
    <row r="70" spans="1:19" ht="32">
      <c r="A70" s="2" t="s">
        <v>36</v>
      </c>
      <c r="B70" s="2" t="s">
        <v>36</v>
      </c>
      <c r="C70" s="2" t="s">
        <v>365</v>
      </c>
      <c r="D70" s="2" t="s">
        <v>366</v>
      </c>
      <c r="E70" s="2" t="s">
        <v>367</v>
      </c>
      <c r="F70" s="9">
        <v>134.5</v>
      </c>
      <c r="G70" s="9">
        <v>12.5</v>
      </c>
      <c r="H70" s="2" t="s">
        <v>368</v>
      </c>
      <c r="I70" s="23">
        <v>94996</v>
      </c>
      <c r="J70" s="23"/>
      <c r="K70" s="2" t="s">
        <v>37</v>
      </c>
      <c r="L70" s="2" t="s">
        <v>78</v>
      </c>
      <c r="M70" s="2" t="s">
        <v>369</v>
      </c>
      <c r="N70" s="2" t="s">
        <v>370</v>
      </c>
      <c r="O70" s="2" t="s">
        <v>371</v>
      </c>
      <c r="P70" s="2" t="s">
        <v>372</v>
      </c>
      <c r="Q70" s="23">
        <f t="shared" si="6"/>
        <v>706.28996282527885</v>
      </c>
      <c r="R70" s="23">
        <f t="shared" si="7"/>
        <v>7599.68</v>
      </c>
      <c r="S70" s="2" t="s">
        <v>373</v>
      </c>
    </row>
    <row r="71" spans="1:19" ht="32">
      <c r="A71" s="2" t="s">
        <v>36</v>
      </c>
      <c r="B71" s="2" t="s">
        <v>36</v>
      </c>
      <c r="C71" s="2" t="s">
        <v>365</v>
      </c>
      <c r="D71" s="2" t="s">
        <v>374</v>
      </c>
      <c r="E71" s="2" t="s">
        <v>375</v>
      </c>
      <c r="F71" s="9"/>
      <c r="G71" s="9"/>
      <c r="H71" s="2" t="s">
        <v>376</v>
      </c>
      <c r="I71" s="23">
        <v>109780</v>
      </c>
      <c r="J71" s="23"/>
      <c r="K71" s="2" t="s">
        <v>37</v>
      </c>
      <c r="L71" s="2" t="s">
        <v>78</v>
      </c>
      <c r="M71" s="2" t="s">
        <v>369</v>
      </c>
      <c r="N71" s="2" t="s">
        <v>370</v>
      </c>
      <c r="O71" s="2" t="s">
        <v>371</v>
      </c>
      <c r="P71" s="2" t="s">
        <v>377</v>
      </c>
      <c r="Q71" s="23" t="str">
        <f t="shared" si="6"/>
        <v/>
      </c>
      <c r="R71" s="23" t="str">
        <f t="shared" si="7"/>
        <v/>
      </c>
      <c r="S71" s="2" t="s">
        <v>378</v>
      </c>
    </row>
    <row r="72" spans="1:19" ht="32">
      <c r="A72" s="2" t="s">
        <v>36</v>
      </c>
      <c r="B72" s="2" t="s">
        <v>36</v>
      </c>
      <c r="C72" s="2" t="s">
        <v>365</v>
      </c>
      <c r="D72" s="2" t="s">
        <v>379</v>
      </c>
      <c r="E72" s="2" t="s">
        <v>375</v>
      </c>
      <c r="F72" s="9"/>
      <c r="G72" s="9"/>
      <c r="H72" s="2" t="s">
        <v>368</v>
      </c>
      <c r="I72" s="23">
        <v>135080</v>
      </c>
      <c r="J72" s="23"/>
      <c r="K72" s="2" t="s">
        <v>37</v>
      </c>
      <c r="L72" s="2" t="s">
        <v>78</v>
      </c>
      <c r="M72" s="2" t="s">
        <v>369</v>
      </c>
      <c r="N72" s="2" t="s">
        <v>370</v>
      </c>
      <c r="O72" s="2" t="s">
        <v>371</v>
      </c>
      <c r="P72" s="2" t="s">
        <v>380</v>
      </c>
      <c r="Q72" s="23" t="str">
        <f t="shared" si="6"/>
        <v/>
      </c>
      <c r="R72" s="23" t="str">
        <f t="shared" si="7"/>
        <v/>
      </c>
      <c r="S72" s="2" t="s">
        <v>378</v>
      </c>
    </row>
    <row r="73" spans="1:19" ht="32">
      <c r="A73" s="2" t="s">
        <v>36</v>
      </c>
      <c r="B73" s="2" t="s">
        <v>36</v>
      </c>
      <c r="C73" s="2" t="s">
        <v>365</v>
      </c>
      <c r="D73" s="2" t="s">
        <v>381</v>
      </c>
      <c r="E73" s="2" t="s">
        <v>375</v>
      </c>
      <c r="F73" s="9"/>
      <c r="G73" s="9"/>
      <c r="H73" s="2" t="s">
        <v>368</v>
      </c>
      <c r="I73" s="23">
        <v>140250</v>
      </c>
      <c r="J73" s="23"/>
      <c r="K73" s="2" t="s">
        <v>37</v>
      </c>
      <c r="L73" s="2" t="s">
        <v>78</v>
      </c>
      <c r="M73" s="2" t="s">
        <v>369</v>
      </c>
      <c r="N73" s="2" t="s">
        <v>370</v>
      </c>
      <c r="O73" s="2" t="s">
        <v>371</v>
      </c>
      <c r="P73" s="2" t="s">
        <v>382</v>
      </c>
      <c r="Q73" s="23" t="str">
        <f t="shared" si="6"/>
        <v/>
      </c>
      <c r="R73" s="23" t="str">
        <f t="shared" si="7"/>
        <v/>
      </c>
      <c r="S73" s="2" t="s">
        <v>378</v>
      </c>
    </row>
    <row r="74" spans="1:19" ht="32">
      <c r="A74" s="2" t="s">
        <v>36</v>
      </c>
      <c r="B74" s="2" t="s">
        <v>36</v>
      </c>
      <c r="C74" s="2" t="s">
        <v>365</v>
      </c>
      <c r="D74" s="2" t="s">
        <v>383</v>
      </c>
      <c r="E74" s="2" t="s">
        <v>384</v>
      </c>
      <c r="F74" s="9">
        <v>263.7</v>
      </c>
      <c r="G74" s="9">
        <v>24.5</v>
      </c>
      <c r="H74" s="2" t="s">
        <v>368</v>
      </c>
      <c r="I74" s="23">
        <v>148060</v>
      </c>
      <c r="J74" s="23"/>
      <c r="K74" s="2" t="s">
        <v>37</v>
      </c>
      <c r="L74" s="2" t="s">
        <v>78</v>
      </c>
      <c r="M74" s="2" t="s">
        <v>369</v>
      </c>
      <c r="N74" s="2" t="s">
        <v>370</v>
      </c>
      <c r="O74" s="2" t="s">
        <v>371</v>
      </c>
      <c r="P74" s="2" t="s">
        <v>385</v>
      </c>
      <c r="Q74" s="23">
        <f t="shared" si="6"/>
        <v>561.4713689799014</v>
      </c>
      <c r="R74" s="23">
        <f t="shared" si="7"/>
        <v>6043.2653061224491</v>
      </c>
      <c r="S74" s="2" t="s">
        <v>386</v>
      </c>
    </row>
    <row r="75" spans="1:19" ht="32">
      <c r="A75" s="2" t="s">
        <v>36</v>
      </c>
      <c r="B75" s="2" t="s">
        <v>36</v>
      </c>
      <c r="C75" s="2" t="s">
        <v>365</v>
      </c>
      <c r="D75" s="2" t="s">
        <v>387</v>
      </c>
      <c r="E75" s="2" t="s">
        <v>388</v>
      </c>
      <c r="F75" s="9">
        <v>387.5</v>
      </c>
      <c r="G75" s="9">
        <v>36</v>
      </c>
      <c r="H75" s="2" t="s">
        <v>376</v>
      </c>
      <c r="I75" s="23">
        <v>179025</v>
      </c>
      <c r="J75" s="23"/>
      <c r="K75" s="2" t="s">
        <v>37</v>
      </c>
      <c r="L75" s="2" t="s">
        <v>78</v>
      </c>
      <c r="M75" s="2" t="s">
        <v>369</v>
      </c>
      <c r="N75" s="2" t="s">
        <v>370</v>
      </c>
      <c r="O75" s="2" t="s">
        <v>371</v>
      </c>
      <c r="P75" s="2" t="s">
        <v>389</v>
      </c>
      <c r="Q75" s="23">
        <f t="shared" si="6"/>
        <v>462</v>
      </c>
      <c r="R75" s="23">
        <f t="shared" si="7"/>
        <v>4972.916666666667</v>
      </c>
      <c r="S75" s="2" t="s">
        <v>386</v>
      </c>
    </row>
    <row r="76" spans="1:19" ht="32">
      <c r="A76" s="2" t="s">
        <v>36</v>
      </c>
      <c r="B76" s="2" t="s">
        <v>36</v>
      </c>
      <c r="C76" s="2" t="s">
        <v>365</v>
      </c>
      <c r="D76" s="2" t="s">
        <v>390</v>
      </c>
      <c r="E76" s="2" t="s">
        <v>391</v>
      </c>
      <c r="F76" s="9"/>
      <c r="G76" s="9"/>
      <c r="H76" s="2"/>
      <c r="I76" s="23">
        <v>10010</v>
      </c>
      <c r="J76" s="23"/>
      <c r="K76" s="2" t="s">
        <v>37</v>
      </c>
      <c r="L76" s="2" t="s">
        <v>392</v>
      </c>
      <c r="M76" s="2" t="s">
        <v>393</v>
      </c>
      <c r="N76" s="2" t="s">
        <v>394</v>
      </c>
      <c r="O76" s="2" t="s">
        <v>371</v>
      </c>
      <c r="P76" s="2" t="s">
        <v>395</v>
      </c>
      <c r="Q76" s="23" t="str">
        <f t="shared" si="6"/>
        <v/>
      </c>
      <c r="R76" s="23" t="str">
        <f t="shared" si="7"/>
        <v/>
      </c>
      <c r="S76" s="2" t="s">
        <v>396</v>
      </c>
    </row>
    <row r="77" spans="1:19" ht="32">
      <c r="A77" s="2" t="s">
        <v>36</v>
      </c>
      <c r="B77" s="2" t="s">
        <v>36</v>
      </c>
      <c r="C77" s="2" t="s">
        <v>397</v>
      </c>
      <c r="D77" s="2" t="s">
        <v>398</v>
      </c>
      <c r="E77" s="2" t="s">
        <v>399</v>
      </c>
      <c r="F77" s="9">
        <v>123.8</v>
      </c>
      <c r="G77" s="9">
        <v>11.5</v>
      </c>
      <c r="H77" s="2" t="s">
        <v>400</v>
      </c>
      <c r="I77" s="23">
        <v>83880</v>
      </c>
      <c r="J77" s="23"/>
      <c r="K77" s="2" t="s">
        <v>37</v>
      </c>
      <c r="L77" s="2" t="s">
        <v>60</v>
      </c>
      <c r="M77" s="2" t="s">
        <v>393</v>
      </c>
      <c r="N77" s="2" t="s">
        <v>401</v>
      </c>
      <c r="O77" s="2" t="s">
        <v>402</v>
      </c>
      <c r="P77" s="2" t="s">
        <v>403</v>
      </c>
      <c r="Q77" s="23">
        <f t="shared" si="6"/>
        <v>677.54442649434577</v>
      </c>
      <c r="R77" s="23">
        <f t="shared" si="7"/>
        <v>7293.913043478261</v>
      </c>
      <c r="S77" s="2" t="s">
        <v>404</v>
      </c>
    </row>
    <row r="78" spans="1:19" ht="32">
      <c r="A78" s="2" t="s">
        <v>36</v>
      </c>
      <c r="B78" s="2" t="s">
        <v>36</v>
      </c>
      <c r="C78" s="2" t="s">
        <v>397</v>
      </c>
      <c r="D78" s="2" t="s">
        <v>405</v>
      </c>
      <c r="E78" s="2" t="s">
        <v>406</v>
      </c>
      <c r="F78" s="9">
        <v>139.9</v>
      </c>
      <c r="G78" s="9">
        <v>13</v>
      </c>
      <c r="H78" s="2" t="s">
        <v>407</v>
      </c>
      <c r="I78" s="23">
        <v>93180</v>
      </c>
      <c r="J78" s="23"/>
      <c r="K78" s="2" t="s">
        <v>37</v>
      </c>
      <c r="L78" s="2" t="s">
        <v>60</v>
      </c>
      <c r="M78" s="2" t="s">
        <v>393</v>
      </c>
      <c r="N78" s="2" t="s">
        <v>401</v>
      </c>
      <c r="O78" s="2" t="s">
        <v>408</v>
      </c>
      <c r="P78" s="2" t="s">
        <v>409</v>
      </c>
      <c r="Q78" s="23">
        <f t="shared" si="6"/>
        <v>666.04717655468187</v>
      </c>
      <c r="R78" s="23">
        <f t="shared" si="7"/>
        <v>7167.6923076923076</v>
      </c>
      <c r="S78" s="2" t="s">
        <v>410</v>
      </c>
    </row>
    <row r="79" spans="1:19" ht="32">
      <c r="A79" s="2" t="s">
        <v>36</v>
      </c>
      <c r="B79" s="2" t="s">
        <v>36</v>
      </c>
      <c r="C79" s="2" t="s">
        <v>397</v>
      </c>
      <c r="D79" s="2" t="s">
        <v>411</v>
      </c>
      <c r="E79" s="2" t="s">
        <v>335</v>
      </c>
      <c r="F79" s="9">
        <v>186.2</v>
      </c>
      <c r="G79" s="9">
        <v>17.3</v>
      </c>
      <c r="H79" s="2" t="s">
        <v>407</v>
      </c>
      <c r="I79" s="23">
        <v>139880</v>
      </c>
      <c r="J79" s="23"/>
      <c r="K79" s="2" t="s">
        <v>37</v>
      </c>
      <c r="L79" s="2" t="s">
        <v>60</v>
      </c>
      <c r="M79" s="2" t="s">
        <v>393</v>
      </c>
      <c r="N79" s="2" t="s">
        <v>401</v>
      </c>
      <c r="O79" s="2" t="s">
        <v>412</v>
      </c>
      <c r="P79" s="2" t="s">
        <v>413</v>
      </c>
      <c r="Q79" s="23">
        <f t="shared" si="6"/>
        <v>751.23523093447909</v>
      </c>
      <c r="R79" s="23">
        <f t="shared" si="7"/>
        <v>8085.5491329479764</v>
      </c>
      <c r="S79" s="2" t="s">
        <v>414</v>
      </c>
    </row>
    <row r="80" spans="1:19" ht="32">
      <c r="A80" s="2" t="s">
        <v>36</v>
      </c>
      <c r="B80" s="2" t="s">
        <v>36</v>
      </c>
      <c r="C80" s="2" t="s">
        <v>397</v>
      </c>
      <c r="D80" s="2" t="s">
        <v>415</v>
      </c>
      <c r="E80" s="2" t="s">
        <v>344</v>
      </c>
      <c r="F80" s="9">
        <v>217.4</v>
      </c>
      <c r="G80" s="9">
        <v>20.2</v>
      </c>
      <c r="H80" s="2" t="s">
        <v>407</v>
      </c>
      <c r="I80" s="23">
        <v>137650</v>
      </c>
      <c r="J80" s="23"/>
      <c r="K80" s="2" t="s">
        <v>37</v>
      </c>
      <c r="L80" s="2" t="s">
        <v>60</v>
      </c>
      <c r="M80" s="2" t="s">
        <v>393</v>
      </c>
      <c r="N80" s="2" t="s">
        <v>401</v>
      </c>
      <c r="O80" s="2" t="s">
        <v>416</v>
      </c>
      <c r="P80" s="2" t="s">
        <v>417</v>
      </c>
      <c r="Q80" s="23">
        <f t="shared" si="6"/>
        <v>633.1646734130635</v>
      </c>
      <c r="R80" s="23">
        <f t="shared" si="7"/>
        <v>6814.3564356435645</v>
      </c>
      <c r="S80" s="2" t="s">
        <v>418</v>
      </c>
    </row>
    <row r="81" spans="1:19" ht="32">
      <c r="A81" s="2" t="s">
        <v>36</v>
      </c>
      <c r="B81" s="2" t="s">
        <v>36</v>
      </c>
      <c r="C81" s="2" t="s">
        <v>397</v>
      </c>
      <c r="D81" s="2" t="s">
        <v>419</v>
      </c>
      <c r="E81" s="2" t="s">
        <v>420</v>
      </c>
      <c r="F81" s="9">
        <v>247.6</v>
      </c>
      <c r="G81" s="9">
        <v>23</v>
      </c>
      <c r="H81" s="2" t="s">
        <v>407</v>
      </c>
      <c r="I81" s="23">
        <v>149900</v>
      </c>
      <c r="J81" s="23"/>
      <c r="K81" s="2" t="s">
        <v>37</v>
      </c>
      <c r="L81" s="2" t="s">
        <v>60</v>
      </c>
      <c r="M81" s="2" t="s">
        <v>393</v>
      </c>
      <c r="N81" s="2" t="s">
        <v>401</v>
      </c>
      <c r="O81" s="2" t="s">
        <v>421</v>
      </c>
      <c r="P81" s="2" t="s">
        <v>422</v>
      </c>
      <c r="Q81" s="23">
        <f t="shared" si="6"/>
        <v>605.41195476575126</v>
      </c>
      <c r="R81" s="23">
        <f t="shared" si="7"/>
        <v>6517.391304347826</v>
      </c>
      <c r="S81" s="2" t="s">
        <v>423</v>
      </c>
    </row>
    <row r="82" spans="1:19" ht="32">
      <c r="A82" s="2" t="s">
        <v>36</v>
      </c>
      <c r="B82" s="2" t="s">
        <v>36</v>
      </c>
      <c r="C82" s="2" t="s">
        <v>424</v>
      </c>
      <c r="D82" s="2" t="s">
        <v>425</v>
      </c>
      <c r="E82" s="2" t="s">
        <v>426</v>
      </c>
      <c r="F82" s="9">
        <v>191.6</v>
      </c>
      <c r="G82" s="9">
        <v>17.8</v>
      </c>
      <c r="H82" s="2" t="s">
        <v>427</v>
      </c>
      <c r="I82" s="23">
        <v>93000</v>
      </c>
      <c r="J82" s="23"/>
      <c r="K82" s="2" t="s">
        <v>37</v>
      </c>
      <c r="L82" s="2" t="s">
        <v>60</v>
      </c>
      <c r="M82" s="2" t="s">
        <v>393</v>
      </c>
      <c r="N82" s="2" t="s">
        <v>428</v>
      </c>
      <c r="O82" s="2" t="s">
        <v>429</v>
      </c>
      <c r="P82" s="2" t="s">
        <v>430</v>
      </c>
      <c r="Q82" s="23">
        <f t="shared" si="6"/>
        <v>485.38622129436328</v>
      </c>
      <c r="R82" s="23">
        <f t="shared" si="7"/>
        <v>5224.7191011235955</v>
      </c>
      <c r="S82" s="2" t="s">
        <v>431</v>
      </c>
    </row>
    <row r="83" spans="1:19" ht="32">
      <c r="A83" s="2" t="s">
        <v>36</v>
      </c>
      <c r="B83" s="2" t="s">
        <v>36</v>
      </c>
      <c r="C83" s="2" t="s">
        <v>424</v>
      </c>
      <c r="D83" s="2" t="s">
        <v>432</v>
      </c>
      <c r="E83" s="2" t="s">
        <v>426</v>
      </c>
      <c r="F83" s="9">
        <v>191.6</v>
      </c>
      <c r="G83" s="9">
        <v>17.8</v>
      </c>
      <c r="H83" s="2" t="s">
        <v>433</v>
      </c>
      <c r="I83" s="23">
        <v>96000</v>
      </c>
      <c r="J83" s="23"/>
      <c r="K83" s="2" t="s">
        <v>37</v>
      </c>
      <c r="L83" s="2" t="s">
        <v>60</v>
      </c>
      <c r="M83" s="2" t="s">
        <v>393</v>
      </c>
      <c r="N83" s="2" t="s">
        <v>428</v>
      </c>
      <c r="O83" s="2" t="s">
        <v>434</v>
      </c>
      <c r="P83" s="2" t="s">
        <v>435</v>
      </c>
      <c r="Q83" s="23">
        <f t="shared" si="6"/>
        <v>501.04384133611694</v>
      </c>
      <c r="R83" s="23">
        <f t="shared" si="7"/>
        <v>5393.2584269662921</v>
      </c>
      <c r="S83" s="2" t="s">
        <v>436</v>
      </c>
    </row>
    <row r="84" spans="1:19" ht="32">
      <c r="A84" s="2" t="s">
        <v>36</v>
      </c>
      <c r="B84" s="2" t="s">
        <v>36</v>
      </c>
      <c r="C84" s="2" t="s">
        <v>424</v>
      </c>
      <c r="D84" s="2" t="s">
        <v>437</v>
      </c>
      <c r="E84" s="2" t="s">
        <v>344</v>
      </c>
      <c r="F84" s="9">
        <v>217.4</v>
      </c>
      <c r="G84" s="9">
        <v>20.2</v>
      </c>
      <c r="H84" s="2" t="s">
        <v>433</v>
      </c>
      <c r="I84" s="23">
        <v>135000</v>
      </c>
      <c r="J84" s="23"/>
      <c r="K84" s="2" t="s">
        <v>37</v>
      </c>
      <c r="L84" s="2" t="s">
        <v>60</v>
      </c>
      <c r="M84" s="2" t="s">
        <v>393</v>
      </c>
      <c r="N84" s="2" t="s">
        <v>428</v>
      </c>
      <c r="O84" s="2" t="s">
        <v>438</v>
      </c>
      <c r="P84" s="2" t="s">
        <v>439</v>
      </c>
      <c r="Q84" s="23">
        <f t="shared" si="6"/>
        <v>620.97516099356028</v>
      </c>
      <c r="R84" s="23">
        <f t="shared" si="7"/>
        <v>6683.1683168316831</v>
      </c>
      <c r="S84" s="2" t="s">
        <v>436</v>
      </c>
    </row>
    <row r="85" spans="1:19" ht="32">
      <c r="A85" s="2" t="s">
        <v>36</v>
      </c>
      <c r="B85" s="2" t="s">
        <v>36</v>
      </c>
      <c r="C85" s="2" t="s">
        <v>424</v>
      </c>
      <c r="D85" s="2" t="s">
        <v>440</v>
      </c>
      <c r="E85" s="2" t="s">
        <v>344</v>
      </c>
      <c r="F85" s="9">
        <v>217.4</v>
      </c>
      <c r="G85" s="9">
        <v>20.2</v>
      </c>
      <c r="H85" s="2" t="s">
        <v>433</v>
      </c>
      <c r="I85" s="23">
        <v>140000</v>
      </c>
      <c r="J85" s="23"/>
      <c r="K85" s="2" t="s">
        <v>37</v>
      </c>
      <c r="L85" s="2" t="s">
        <v>60</v>
      </c>
      <c r="M85" s="2" t="s">
        <v>393</v>
      </c>
      <c r="N85" s="2" t="s">
        <v>428</v>
      </c>
      <c r="O85" s="2" t="s">
        <v>441</v>
      </c>
      <c r="P85" s="2" t="s">
        <v>442</v>
      </c>
      <c r="Q85" s="23">
        <f t="shared" si="6"/>
        <v>643.97424103035871</v>
      </c>
      <c r="R85" s="23">
        <f t="shared" si="7"/>
        <v>6930.6930693069307</v>
      </c>
      <c r="S85" s="2" t="s">
        <v>436</v>
      </c>
    </row>
    <row r="86" spans="1:19" ht="32">
      <c r="A86" s="2" t="s">
        <v>36</v>
      </c>
      <c r="B86" s="2" t="s">
        <v>36</v>
      </c>
      <c r="C86" s="2" t="s">
        <v>424</v>
      </c>
      <c r="D86" s="2" t="s">
        <v>443</v>
      </c>
      <c r="E86" s="2" t="s">
        <v>444</v>
      </c>
      <c r="F86" s="9">
        <v>245.4</v>
      </c>
      <c r="G86" s="9">
        <v>22.8</v>
      </c>
      <c r="H86" s="2" t="s">
        <v>433</v>
      </c>
      <c r="I86" s="23">
        <v>145000</v>
      </c>
      <c r="J86" s="23"/>
      <c r="K86" s="2" t="s">
        <v>37</v>
      </c>
      <c r="L86" s="2" t="s">
        <v>60</v>
      </c>
      <c r="M86" s="2" t="s">
        <v>393</v>
      </c>
      <c r="N86" s="2" t="s">
        <v>428</v>
      </c>
      <c r="O86" s="2" t="s">
        <v>445</v>
      </c>
      <c r="P86" s="2" t="s">
        <v>446</v>
      </c>
      <c r="Q86" s="23">
        <f t="shared" si="6"/>
        <v>590.87204563977184</v>
      </c>
      <c r="R86" s="23">
        <f t="shared" si="7"/>
        <v>6359.6491228070172</v>
      </c>
      <c r="S86" s="2" t="s">
        <v>436</v>
      </c>
    </row>
    <row r="87" spans="1:19" ht="32">
      <c r="A87" s="2" t="s">
        <v>36</v>
      </c>
      <c r="B87" s="2" t="s">
        <v>36</v>
      </c>
      <c r="C87" s="2" t="s">
        <v>424</v>
      </c>
      <c r="D87" s="2" t="s">
        <v>447</v>
      </c>
      <c r="E87" s="2" t="s">
        <v>344</v>
      </c>
      <c r="F87" s="9">
        <v>217.4</v>
      </c>
      <c r="G87" s="9">
        <v>20.2</v>
      </c>
      <c r="H87" s="2" t="s">
        <v>433</v>
      </c>
      <c r="I87" s="23">
        <v>255000</v>
      </c>
      <c r="J87" s="23"/>
      <c r="K87" s="2" t="s">
        <v>37</v>
      </c>
      <c r="L87" s="2" t="s">
        <v>60</v>
      </c>
      <c r="M87" s="2" t="s">
        <v>393</v>
      </c>
      <c r="N87" s="2" t="s">
        <v>428</v>
      </c>
      <c r="O87" s="2" t="s">
        <v>448</v>
      </c>
      <c r="P87" s="2" t="s">
        <v>449</v>
      </c>
      <c r="Q87" s="23">
        <f t="shared" si="6"/>
        <v>1172.9530818767248</v>
      </c>
      <c r="R87" s="23">
        <f t="shared" si="7"/>
        <v>12623.762376237624</v>
      </c>
      <c r="S87" s="2" t="s">
        <v>450</v>
      </c>
    </row>
    <row r="88" spans="1:19" ht="32">
      <c r="A88" s="2" t="s">
        <v>36</v>
      </c>
      <c r="B88" s="2" t="s">
        <v>36</v>
      </c>
      <c r="C88" s="2" t="s">
        <v>424</v>
      </c>
      <c r="D88" s="2" t="s">
        <v>451</v>
      </c>
      <c r="E88" s="2" t="s">
        <v>444</v>
      </c>
      <c r="F88" s="9">
        <v>245.4</v>
      </c>
      <c r="G88" s="9">
        <v>22.8</v>
      </c>
      <c r="H88" s="2" t="s">
        <v>433</v>
      </c>
      <c r="I88" s="23">
        <v>270000</v>
      </c>
      <c r="J88" s="23"/>
      <c r="K88" s="2" t="s">
        <v>37</v>
      </c>
      <c r="L88" s="2" t="s">
        <v>60</v>
      </c>
      <c r="M88" s="2" t="s">
        <v>393</v>
      </c>
      <c r="N88" s="2" t="s">
        <v>428</v>
      </c>
      <c r="O88" s="2" t="s">
        <v>452</v>
      </c>
      <c r="P88" s="2" t="s">
        <v>453</v>
      </c>
      <c r="Q88" s="23">
        <f t="shared" si="6"/>
        <v>1100.2444987775061</v>
      </c>
      <c r="R88" s="23">
        <f t="shared" si="7"/>
        <v>11842.105263157895</v>
      </c>
      <c r="S88" s="2" t="s">
        <v>450</v>
      </c>
    </row>
    <row r="89" spans="1:19" ht="32">
      <c r="A89" s="2" t="s">
        <v>36</v>
      </c>
      <c r="B89" s="2" t="s">
        <v>36</v>
      </c>
      <c r="C89" s="2" t="s">
        <v>454</v>
      </c>
      <c r="D89" s="2" t="s">
        <v>455</v>
      </c>
      <c r="E89" s="2" t="s">
        <v>326</v>
      </c>
      <c r="F89" s="9">
        <v>155</v>
      </c>
      <c r="G89" s="9">
        <v>14.4</v>
      </c>
      <c r="H89" s="2" t="s">
        <v>433</v>
      </c>
      <c r="I89" s="23">
        <v>80000</v>
      </c>
      <c r="J89" s="23"/>
      <c r="K89" s="2" t="s">
        <v>37</v>
      </c>
      <c r="L89" s="2" t="s">
        <v>456</v>
      </c>
      <c r="M89" s="2" t="s">
        <v>457</v>
      </c>
      <c r="N89" s="2" t="s">
        <v>458</v>
      </c>
      <c r="O89" s="2" t="s">
        <v>459</v>
      </c>
      <c r="P89" s="2" t="s">
        <v>460</v>
      </c>
      <c r="Q89" s="23">
        <f t="shared" si="6"/>
        <v>516.12903225806451</v>
      </c>
      <c r="R89" s="23">
        <f t="shared" si="7"/>
        <v>5555.5555555555557</v>
      </c>
      <c r="S89" s="2" t="s">
        <v>461</v>
      </c>
    </row>
    <row r="90" spans="1:19" ht="32">
      <c r="A90" s="2" t="s">
        <v>36</v>
      </c>
      <c r="B90" s="2" t="s">
        <v>36</v>
      </c>
      <c r="C90" s="2" t="s">
        <v>454</v>
      </c>
      <c r="D90" s="2" t="s">
        <v>462</v>
      </c>
      <c r="E90" s="2" t="s">
        <v>463</v>
      </c>
      <c r="F90" s="9">
        <v>206.7</v>
      </c>
      <c r="G90" s="9">
        <v>19.2</v>
      </c>
      <c r="H90" s="2" t="s">
        <v>433</v>
      </c>
      <c r="I90" s="23">
        <v>90000</v>
      </c>
      <c r="J90" s="23"/>
      <c r="K90" s="2" t="s">
        <v>37</v>
      </c>
      <c r="L90" s="2" t="s">
        <v>456</v>
      </c>
      <c r="M90" s="2" t="s">
        <v>457</v>
      </c>
      <c r="N90" s="2" t="s">
        <v>458</v>
      </c>
      <c r="O90" s="2" t="s">
        <v>459</v>
      </c>
      <c r="P90" s="2" t="s">
        <v>464</v>
      </c>
      <c r="Q90" s="23">
        <f t="shared" si="6"/>
        <v>435.41364296081281</v>
      </c>
      <c r="R90" s="23">
        <f t="shared" si="7"/>
        <v>4687.5</v>
      </c>
      <c r="S90" s="2" t="s">
        <v>461</v>
      </c>
    </row>
    <row r="91" spans="1:19" ht="32">
      <c r="A91" s="2" t="s">
        <v>36</v>
      </c>
      <c r="B91" s="2" t="s">
        <v>36</v>
      </c>
      <c r="C91" s="2" t="s">
        <v>454</v>
      </c>
      <c r="D91" s="2" t="s">
        <v>465</v>
      </c>
      <c r="E91" s="2" t="s">
        <v>352</v>
      </c>
      <c r="F91" s="9">
        <v>258.3</v>
      </c>
      <c r="G91" s="9">
        <v>24</v>
      </c>
      <c r="H91" s="2" t="s">
        <v>433</v>
      </c>
      <c r="I91" s="23">
        <v>100000</v>
      </c>
      <c r="J91" s="23"/>
      <c r="K91" s="2" t="s">
        <v>37</v>
      </c>
      <c r="L91" s="2" t="s">
        <v>456</v>
      </c>
      <c r="M91" s="2" t="s">
        <v>457</v>
      </c>
      <c r="N91" s="2" t="s">
        <v>458</v>
      </c>
      <c r="O91" s="2" t="s">
        <v>459</v>
      </c>
      <c r="P91" s="2" t="s">
        <v>466</v>
      </c>
      <c r="Q91" s="23">
        <f t="shared" si="6"/>
        <v>387.14672861014321</v>
      </c>
      <c r="R91" s="23">
        <f t="shared" si="7"/>
        <v>4166.666666666667</v>
      </c>
      <c r="S91" s="2" t="s">
        <v>461</v>
      </c>
    </row>
    <row r="92" spans="1:19" ht="32">
      <c r="A92" s="2" t="s">
        <v>36</v>
      </c>
      <c r="B92" s="2" t="s">
        <v>36</v>
      </c>
      <c r="C92" s="2" t="s">
        <v>454</v>
      </c>
      <c r="D92" s="2" t="s">
        <v>467</v>
      </c>
      <c r="E92" s="2" t="s">
        <v>468</v>
      </c>
      <c r="F92" s="9">
        <v>284.2</v>
      </c>
      <c r="G92" s="9">
        <v>26.4</v>
      </c>
      <c r="H92" s="2" t="s">
        <v>433</v>
      </c>
      <c r="I92" s="23">
        <v>110000</v>
      </c>
      <c r="J92" s="23"/>
      <c r="K92" s="2" t="s">
        <v>37</v>
      </c>
      <c r="L92" s="2" t="s">
        <v>456</v>
      </c>
      <c r="M92" s="2" t="s">
        <v>457</v>
      </c>
      <c r="N92" s="2" t="s">
        <v>458</v>
      </c>
      <c r="O92" s="2" t="s">
        <v>459</v>
      </c>
      <c r="P92" s="2" t="s">
        <v>469</v>
      </c>
      <c r="Q92" s="23">
        <f t="shared" si="6"/>
        <v>387.05137227304715</v>
      </c>
      <c r="R92" s="23">
        <f t="shared" si="7"/>
        <v>4166.666666666667</v>
      </c>
      <c r="S92" s="2" t="s">
        <v>461</v>
      </c>
    </row>
    <row r="93" spans="1:19" ht="32">
      <c r="A93" s="2" t="s">
        <v>36</v>
      </c>
      <c r="B93" s="2" t="s">
        <v>36</v>
      </c>
      <c r="C93" s="2" t="s">
        <v>454</v>
      </c>
      <c r="D93" s="2" t="s">
        <v>470</v>
      </c>
      <c r="E93" s="2" t="s">
        <v>471</v>
      </c>
      <c r="F93" s="9">
        <v>387.5</v>
      </c>
      <c r="G93" s="9">
        <v>36</v>
      </c>
      <c r="H93" s="2" t="s">
        <v>433</v>
      </c>
      <c r="I93" s="23">
        <v>135000</v>
      </c>
      <c r="J93" s="23"/>
      <c r="K93" s="2" t="s">
        <v>37</v>
      </c>
      <c r="L93" s="2" t="s">
        <v>456</v>
      </c>
      <c r="M93" s="2" t="s">
        <v>457</v>
      </c>
      <c r="N93" s="2" t="s">
        <v>458</v>
      </c>
      <c r="O93" s="2" t="s">
        <v>459</v>
      </c>
      <c r="P93" s="2" t="s">
        <v>439</v>
      </c>
      <c r="Q93" s="23">
        <f t="shared" si="6"/>
        <v>348.38709677419354</v>
      </c>
      <c r="R93" s="23">
        <f t="shared" si="7"/>
        <v>3750</v>
      </c>
      <c r="S93" s="2" t="s">
        <v>461</v>
      </c>
    </row>
    <row r="94" spans="1:19" ht="32">
      <c r="A94" s="2" t="s">
        <v>36</v>
      </c>
      <c r="B94" s="2" t="s">
        <v>36</v>
      </c>
      <c r="C94" s="2" t="s">
        <v>454</v>
      </c>
      <c r="D94" s="2" t="s">
        <v>472</v>
      </c>
      <c r="E94" s="2" t="s">
        <v>473</v>
      </c>
      <c r="F94" s="9">
        <v>546.79999999999995</v>
      </c>
      <c r="G94" s="9">
        <v>50.8</v>
      </c>
      <c r="H94" s="2" t="s">
        <v>433</v>
      </c>
      <c r="I94" s="23">
        <v>165000</v>
      </c>
      <c r="J94" s="23"/>
      <c r="K94" s="2" t="s">
        <v>37</v>
      </c>
      <c r="L94" s="2" t="s">
        <v>456</v>
      </c>
      <c r="M94" s="2" t="s">
        <v>457</v>
      </c>
      <c r="N94" s="2" t="s">
        <v>458</v>
      </c>
      <c r="O94" s="2" t="s">
        <v>459</v>
      </c>
      <c r="P94" s="2" t="s">
        <v>474</v>
      </c>
      <c r="Q94" s="23">
        <f t="shared" si="6"/>
        <v>301.75566934893931</v>
      </c>
      <c r="R94" s="23">
        <f t="shared" si="7"/>
        <v>3248.0314960629921</v>
      </c>
      <c r="S94" s="2" t="s">
        <v>461</v>
      </c>
    </row>
    <row r="95" spans="1:19" ht="32">
      <c r="A95" s="2" t="s">
        <v>36</v>
      </c>
      <c r="B95" s="2" t="s">
        <v>36</v>
      </c>
      <c r="C95" s="2" t="s">
        <v>454</v>
      </c>
      <c r="D95" s="2" t="s">
        <v>475</v>
      </c>
      <c r="E95" s="2" t="s">
        <v>476</v>
      </c>
      <c r="F95" s="9">
        <v>645.79999999999995</v>
      </c>
      <c r="G95" s="9">
        <v>60</v>
      </c>
      <c r="H95" s="2" t="s">
        <v>433</v>
      </c>
      <c r="I95" s="23">
        <v>190000</v>
      </c>
      <c r="J95" s="23"/>
      <c r="K95" s="2" t="s">
        <v>37</v>
      </c>
      <c r="L95" s="2" t="s">
        <v>456</v>
      </c>
      <c r="M95" s="2" t="s">
        <v>457</v>
      </c>
      <c r="N95" s="2" t="s">
        <v>458</v>
      </c>
      <c r="O95" s="2" t="s">
        <v>459</v>
      </c>
      <c r="P95" s="2" t="s">
        <v>477</v>
      </c>
      <c r="Q95" s="23">
        <f t="shared" si="6"/>
        <v>294.2087333539796</v>
      </c>
      <c r="R95" s="23">
        <f t="shared" si="7"/>
        <v>3166.6666666666665</v>
      </c>
      <c r="S95" s="2" t="s">
        <v>461</v>
      </c>
    </row>
    <row r="96" spans="1:19" ht="32">
      <c r="A96" s="2" t="s">
        <v>36</v>
      </c>
      <c r="B96" s="2" t="s">
        <v>36</v>
      </c>
      <c r="C96" s="2" t="s">
        <v>454</v>
      </c>
      <c r="D96" s="2" t="s">
        <v>478</v>
      </c>
      <c r="E96" s="2" t="s">
        <v>479</v>
      </c>
      <c r="F96" s="9"/>
      <c r="G96" s="9"/>
      <c r="H96" s="2"/>
      <c r="I96" s="23">
        <v>85000</v>
      </c>
      <c r="J96" s="23"/>
      <c r="K96" s="2" t="s">
        <v>37</v>
      </c>
      <c r="L96" s="2" t="s">
        <v>480</v>
      </c>
      <c r="M96" s="2" t="s">
        <v>457</v>
      </c>
      <c r="N96" s="2" t="s">
        <v>481</v>
      </c>
      <c r="O96" s="2" t="s">
        <v>459</v>
      </c>
      <c r="P96" s="2" t="s">
        <v>482</v>
      </c>
      <c r="Q96" s="23" t="str">
        <f t="shared" si="6"/>
        <v/>
      </c>
      <c r="R96" s="23" t="str">
        <f t="shared" si="7"/>
        <v/>
      </c>
      <c r="S96" s="2" t="s">
        <v>483</v>
      </c>
    </row>
    <row r="97" spans="1:19" ht="16">
      <c r="A97" s="2" t="s">
        <v>36</v>
      </c>
      <c r="B97" s="2" t="s">
        <v>36</v>
      </c>
      <c r="C97" s="2" t="s">
        <v>454</v>
      </c>
      <c r="D97" s="2" t="s">
        <v>484</v>
      </c>
      <c r="E97" s="2" t="s">
        <v>485</v>
      </c>
      <c r="F97" s="9"/>
      <c r="G97" s="9"/>
      <c r="H97" s="2"/>
      <c r="I97" s="23">
        <v>19000</v>
      </c>
      <c r="J97" s="23"/>
      <c r="K97" s="2" t="s">
        <v>37</v>
      </c>
      <c r="L97" s="2" t="s">
        <v>486</v>
      </c>
      <c r="M97" s="2" t="s">
        <v>393</v>
      </c>
      <c r="N97" s="2" t="s">
        <v>487</v>
      </c>
      <c r="O97" s="2" t="s">
        <v>459</v>
      </c>
      <c r="P97" s="2" t="s">
        <v>488</v>
      </c>
      <c r="Q97" s="23" t="str">
        <f t="shared" si="6"/>
        <v/>
      </c>
      <c r="R97" s="23" t="str">
        <f t="shared" si="7"/>
        <v/>
      </c>
      <c r="S97" s="2" t="s">
        <v>489</v>
      </c>
    </row>
    <row r="98" spans="1:19" ht="32">
      <c r="A98" s="2" t="s">
        <v>36</v>
      </c>
      <c r="B98" s="2" t="s">
        <v>36</v>
      </c>
      <c r="C98" s="2" t="s">
        <v>490</v>
      </c>
      <c r="D98" s="2" t="s">
        <v>491</v>
      </c>
      <c r="E98" s="2" t="s">
        <v>492</v>
      </c>
      <c r="F98" s="9"/>
      <c r="G98" s="9"/>
      <c r="H98" s="2"/>
      <c r="I98" s="23">
        <v>12325</v>
      </c>
      <c r="J98" s="23"/>
      <c r="K98" s="2" t="s">
        <v>37</v>
      </c>
      <c r="L98" s="2" t="s">
        <v>493</v>
      </c>
      <c r="M98" s="2" t="s">
        <v>494</v>
      </c>
      <c r="N98" s="2" t="s">
        <v>487</v>
      </c>
      <c r="O98" s="2" t="s">
        <v>495</v>
      </c>
      <c r="P98" s="2" t="s">
        <v>496</v>
      </c>
      <c r="Q98" s="23" t="str">
        <f t="shared" si="6"/>
        <v/>
      </c>
      <c r="R98" s="23" t="str">
        <f t="shared" si="7"/>
        <v/>
      </c>
      <c r="S98" s="2" t="s">
        <v>497</v>
      </c>
    </row>
    <row r="99" spans="1:19" ht="32">
      <c r="A99" s="2" t="s">
        <v>36</v>
      </c>
      <c r="B99" s="2" t="s">
        <v>36</v>
      </c>
      <c r="C99" s="2" t="s">
        <v>490</v>
      </c>
      <c r="D99" s="2" t="s">
        <v>498</v>
      </c>
      <c r="E99" s="2" t="s">
        <v>499</v>
      </c>
      <c r="F99" s="9"/>
      <c r="G99" s="9"/>
      <c r="H99" s="2"/>
      <c r="I99" s="23">
        <v>13650</v>
      </c>
      <c r="J99" s="23"/>
      <c r="K99" s="2" t="s">
        <v>37</v>
      </c>
      <c r="L99" s="2" t="s">
        <v>493</v>
      </c>
      <c r="M99" s="2" t="s">
        <v>494</v>
      </c>
      <c r="N99" s="2" t="s">
        <v>487</v>
      </c>
      <c r="O99" s="2" t="s">
        <v>500</v>
      </c>
      <c r="P99" s="2" t="s">
        <v>501</v>
      </c>
      <c r="Q99" s="23" t="str">
        <f t="shared" ref="Q99:Q106" si="8">IFERROR(I99/F99,"")</f>
        <v/>
      </c>
      <c r="R99" s="23" t="str">
        <f t="shared" ref="R99:R106" si="9">IFERROR(I99/G99,"")</f>
        <v/>
      </c>
      <c r="S99" s="2" t="s">
        <v>497</v>
      </c>
    </row>
    <row r="100" spans="1:19" ht="32">
      <c r="A100" s="2" t="s">
        <v>36</v>
      </c>
      <c r="B100" s="2" t="s">
        <v>36</v>
      </c>
      <c r="C100" s="2" t="s">
        <v>490</v>
      </c>
      <c r="D100" s="2" t="s">
        <v>502</v>
      </c>
      <c r="E100" s="2" t="s">
        <v>503</v>
      </c>
      <c r="F100" s="9"/>
      <c r="G100" s="9"/>
      <c r="H100" s="2"/>
      <c r="I100" s="23">
        <v>15850</v>
      </c>
      <c r="J100" s="23"/>
      <c r="K100" s="2" t="s">
        <v>37</v>
      </c>
      <c r="L100" s="2" t="s">
        <v>493</v>
      </c>
      <c r="M100" s="2" t="s">
        <v>494</v>
      </c>
      <c r="N100" s="2" t="s">
        <v>487</v>
      </c>
      <c r="O100" s="2" t="s">
        <v>504</v>
      </c>
      <c r="P100" s="2" t="s">
        <v>505</v>
      </c>
      <c r="Q100" s="23" t="str">
        <f t="shared" si="8"/>
        <v/>
      </c>
      <c r="R100" s="23" t="str">
        <f t="shared" si="9"/>
        <v/>
      </c>
      <c r="S100" s="2" t="s">
        <v>497</v>
      </c>
    </row>
    <row r="101" spans="1:19" ht="32">
      <c r="A101" s="2" t="s">
        <v>36</v>
      </c>
      <c r="B101" s="2" t="s">
        <v>36</v>
      </c>
      <c r="C101" s="2" t="s">
        <v>506</v>
      </c>
      <c r="D101" s="2" t="s">
        <v>507</v>
      </c>
      <c r="E101" s="2" t="s">
        <v>375</v>
      </c>
      <c r="F101" s="9"/>
      <c r="G101" s="9"/>
      <c r="H101" s="2"/>
      <c r="I101" s="23">
        <v>159000</v>
      </c>
      <c r="J101" s="23">
        <v>187000</v>
      </c>
      <c r="K101" s="2" t="s">
        <v>37</v>
      </c>
      <c r="L101" s="2" t="s">
        <v>508</v>
      </c>
      <c r="M101" s="2" t="s">
        <v>393</v>
      </c>
      <c r="N101" s="2" t="s">
        <v>509</v>
      </c>
      <c r="O101" s="2" t="s">
        <v>510</v>
      </c>
      <c r="P101" s="2" t="s">
        <v>511</v>
      </c>
      <c r="Q101" s="23" t="str">
        <f t="shared" si="8"/>
        <v/>
      </c>
      <c r="R101" s="23" t="str">
        <f t="shared" si="9"/>
        <v/>
      </c>
      <c r="S101" s="2" t="s">
        <v>512</v>
      </c>
    </row>
    <row r="102" spans="1:19" ht="32">
      <c r="A102" s="2" t="s">
        <v>36</v>
      </c>
      <c r="B102" s="2" t="s">
        <v>36</v>
      </c>
      <c r="C102" s="2" t="s">
        <v>513</v>
      </c>
      <c r="D102" s="2" t="s">
        <v>514</v>
      </c>
      <c r="E102" s="2" t="s">
        <v>515</v>
      </c>
      <c r="F102" s="9"/>
      <c r="G102" s="9"/>
      <c r="H102" s="2"/>
      <c r="I102" s="23">
        <v>73600</v>
      </c>
      <c r="J102" s="23"/>
      <c r="K102" s="2" t="s">
        <v>37</v>
      </c>
      <c r="L102" s="2" t="s">
        <v>516</v>
      </c>
      <c r="M102" s="2" t="s">
        <v>517</v>
      </c>
      <c r="N102" s="2" t="s">
        <v>518</v>
      </c>
      <c r="O102" s="2" t="s">
        <v>519</v>
      </c>
      <c r="P102" s="2" t="s">
        <v>520</v>
      </c>
      <c r="Q102" s="23" t="str">
        <f t="shared" si="8"/>
        <v/>
      </c>
      <c r="R102" s="23" t="str">
        <f t="shared" si="9"/>
        <v/>
      </c>
      <c r="S102" s="2" t="s">
        <v>521</v>
      </c>
    </row>
    <row r="103" spans="1:19" ht="32">
      <c r="A103" s="2" t="s">
        <v>36</v>
      </c>
      <c r="B103" s="2" t="s">
        <v>36</v>
      </c>
      <c r="C103" s="2" t="s">
        <v>522</v>
      </c>
      <c r="D103" s="2" t="s">
        <v>523</v>
      </c>
      <c r="E103" s="2" t="s">
        <v>524</v>
      </c>
      <c r="F103" s="9"/>
      <c r="G103" s="9"/>
      <c r="H103" s="2"/>
      <c r="I103" s="23">
        <v>56900</v>
      </c>
      <c r="J103" s="23"/>
      <c r="K103" s="2" t="s">
        <v>37</v>
      </c>
      <c r="L103" s="2" t="s">
        <v>78</v>
      </c>
      <c r="M103" s="2" t="s">
        <v>393</v>
      </c>
      <c r="N103" s="2" t="s">
        <v>525</v>
      </c>
      <c r="O103" s="2" t="s">
        <v>526</v>
      </c>
      <c r="P103" s="2" t="s">
        <v>527</v>
      </c>
      <c r="Q103" s="23" t="str">
        <f t="shared" si="8"/>
        <v/>
      </c>
      <c r="R103" s="23" t="str">
        <f t="shared" si="9"/>
        <v/>
      </c>
      <c r="S103" s="2" t="s">
        <v>528</v>
      </c>
    </row>
    <row r="104" spans="1:19" ht="32">
      <c r="A104" s="2" t="s">
        <v>36</v>
      </c>
      <c r="B104" s="2" t="s">
        <v>36</v>
      </c>
      <c r="C104" s="2" t="s">
        <v>529</v>
      </c>
      <c r="D104" s="2" t="s">
        <v>530</v>
      </c>
      <c r="E104" s="2" t="s">
        <v>531</v>
      </c>
      <c r="F104" s="9"/>
      <c r="G104" s="9"/>
      <c r="H104" s="2"/>
      <c r="I104" s="23">
        <v>39950</v>
      </c>
      <c r="J104" s="23"/>
      <c r="K104" s="2" t="s">
        <v>37</v>
      </c>
      <c r="L104" s="2" t="s">
        <v>60</v>
      </c>
      <c r="M104" s="2" t="s">
        <v>393</v>
      </c>
      <c r="N104" s="2" t="s">
        <v>532</v>
      </c>
      <c r="O104" s="2" t="s">
        <v>533</v>
      </c>
      <c r="P104" s="2" t="s">
        <v>534</v>
      </c>
      <c r="Q104" s="23" t="str">
        <f t="shared" si="8"/>
        <v/>
      </c>
      <c r="R104" s="23" t="str">
        <f t="shared" si="9"/>
        <v/>
      </c>
      <c r="S104" s="2" t="s">
        <v>535</v>
      </c>
    </row>
    <row r="105" spans="1:19" ht="32">
      <c r="A105" s="2" t="s">
        <v>36</v>
      </c>
      <c r="B105" s="2" t="s">
        <v>36</v>
      </c>
      <c r="C105" s="2" t="s">
        <v>536</v>
      </c>
      <c r="D105" s="2" t="s">
        <v>537</v>
      </c>
      <c r="E105" s="2" t="s">
        <v>538</v>
      </c>
      <c r="F105" s="9"/>
      <c r="G105" s="9"/>
      <c r="H105" s="2"/>
      <c r="I105" s="23">
        <v>55000</v>
      </c>
      <c r="J105" s="23">
        <v>75000</v>
      </c>
      <c r="K105" s="2" t="s">
        <v>37</v>
      </c>
      <c r="L105" s="2" t="s">
        <v>539</v>
      </c>
      <c r="M105" s="2" t="s">
        <v>540</v>
      </c>
      <c r="N105" s="2" t="s">
        <v>541</v>
      </c>
      <c r="O105" s="2" t="s">
        <v>542</v>
      </c>
      <c r="P105" s="2" t="s">
        <v>543</v>
      </c>
      <c r="Q105" s="23" t="str">
        <f t="shared" si="8"/>
        <v/>
      </c>
      <c r="R105" s="23" t="str">
        <f t="shared" si="9"/>
        <v/>
      </c>
      <c r="S105" s="2" t="s">
        <v>544</v>
      </c>
    </row>
    <row r="106" spans="1:19" ht="32">
      <c r="A106" s="16" t="s">
        <v>36</v>
      </c>
      <c r="B106" s="16" t="s">
        <v>36</v>
      </c>
      <c r="C106" s="16" t="s">
        <v>536</v>
      </c>
      <c r="D106" s="16" t="s">
        <v>545</v>
      </c>
      <c r="E106" s="16" t="s">
        <v>546</v>
      </c>
      <c r="F106" s="19"/>
      <c r="G106" s="19"/>
      <c r="H106" s="16"/>
      <c r="I106" s="24">
        <v>95000</v>
      </c>
      <c r="J106" s="24">
        <v>140000</v>
      </c>
      <c r="K106" s="16" t="s">
        <v>37</v>
      </c>
      <c r="L106" s="16" t="s">
        <v>547</v>
      </c>
      <c r="M106" s="16" t="s">
        <v>540</v>
      </c>
      <c r="N106" s="16" t="s">
        <v>548</v>
      </c>
      <c r="O106" s="16" t="s">
        <v>542</v>
      </c>
      <c r="P106" s="16" t="s">
        <v>549</v>
      </c>
      <c r="Q106" s="24" t="str">
        <f t="shared" si="8"/>
        <v/>
      </c>
      <c r="R106" s="24" t="str">
        <f t="shared" si="9"/>
        <v/>
      </c>
      <c r="S106" s="16" t="s">
        <v>550</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3"/>
  <sheetViews>
    <sheetView topLeftCell="D1" workbookViewId="0">
      <selection activeCell="I5" sqref="I5"/>
    </sheetView>
  </sheetViews>
  <sheetFormatPr baseColWidth="10" defaultColWidth="8.83203125" defaultRowHeight="15"/>
  <cols>
    <col min="1" max="1" width="22" customWidth="1"/>
    <col min="2" max="2" width="38" customWidth="1"/>
    <col min="3" max="3" width="18" customWidth="1"/>
    <col min="4" max="4" width="34" customWidth="1"/>
    <col min="5" max="5" width="44" customWidth="1"/>
    <col min="6" max="6" width="20" customWidth="1"/>
  </cols>
  <sheetData>
    <row r="1" spans="1:26" ht="225" customHeight="1"/>
    <row r="2" spans="1:26" ht="19">
      <c r="A2" s="61" t="s">
        <v>551</v>
      </c>
      <c r="B2" s="62"/>
      <c r="C2" s="62"/>
      <c r="D2" s="62"/>
      <c r="E2" s="62"/>
      <c r="F2" s="62"/>
      <c r="G2" s="6"/>
      <c r="H2" s="6"/>
      <c r="I2" s="6"/>
      <c r="J2" s="6"/>
      <c r="K2" s="6"/>
      <c r="L2" s="6"/>
      <c r="M2" s="6"/>
      <c r="N2" s="6"/>
      <c r="O2" s="6"/>
      <c r="P2" s="6"/>
      <c r="Q2" s="6"/>
      <c r="R2" s="6"/>
      <c r="S2" s="6"/>
      <c r="T2" s="6"/>
      <c r="U2" s="6"/>
      <c r="V2" s="6"/>
      <c r="W2" s="6"/>
      <c r="X2" s="6"/>
      <c r="Y2" s="6"/>
      <c r="Z2" s="6"/>
    </row>
    <row r="3" spans="1:26" ht="64">
      <c r="A3" s="4" t="s">
        <v>552</v>
      </c>
      <c r="B3" s="4"/>
      <c r="C3" s="4"/>
      <c r="D3" s="4"/>
      <c r="E3" s="4"/>
      <c r="F3" s="4"/>
    </row>
    <row r="5" spans="1:26" ht="60" customHeight="1">
      <c r="A5" s="1" t="s">
        <v>553</v>
      </c>
      <c r="B5" s="1" t="s">
        <v>554</v>
      </c>
      <c r="C5" s="1" t="s">
        <v>555</v>
      </c>
      <c r="D5" s="1" t="s">
        <v>556</v>
      </c>
      <c r="E5" s="1" t="s">
        <v>557</v>
      </c>
      <c r="F5" s="1" t="s">
        <v>558</v>
      </c>
    </row>
    <row r="6" spans="1:26" ht="60" customHeight="1">
      <c r="A6" s="2" t="s">
        <v>559</v>
      </c>
      <c r="B6" s="2" t="s">
        <v>560</v>
      </c>
      <c r="C6" s="2" t="s">
        <v>561</v>
      </c>
      <c r="D6" s="2" t="s">
        <v>562</v>
      </c>
      <c r="E6" s="2" t="s">
        <v>563</v>
      </c>
      <c r="F6" s="2"/>
    </row>
    <row r="7" spans="1:26" ht="60" customHeight="1">
      <c r="A7" s="2" t="s">
        <v>564</v>
      </c>
      <c r="B7" s="2" t="s">
        <v>565</v>
      </c>
      <c r="C7" s="2" t="s">
        <v>561</v>
      </c>
      <c r="D7" s="2" t="s">
        <v>566</v>
      </c>
      <c r="E7" s="2" t="s">
        <v>567</v>
      </c>
      <c r="F7" s="2"/>
    </row>
    <row r="8" spans="1:26" ht="60" customHeight="1">
      <c r="A8" s="2" t="s">
        <v>568</v>
      </c>
      <c r="B8" s="2" t="s">
        <v>569</v>
      </c>
      <c r="C8" s="2" t="s">
        <v>561</v>
      </c>
      <c r="D8" s="2" t="s">
        <v>570</v>
      </c>
      <c r="E8" s="2" t="s">
        <v>204</v>
      </c>
      <c r="F8" s="2"/>
    </row>
    <row r="9" spans="1:26" ht="60" customHeight="1">
      <c r="A9" s="2" t="s">
        <v>571</v>
      </c>
      <c r="B9" s="2" t="s">
        <v>572</v>
      </c>
      <c r="C9" s="2" t="s">
        <v>561</v>
      </c>
      <c r="D9" s="2" t="s">
        <v>573</v>
      </c>
      <c r="E9" s="2" t="s">
        <v>574</v>
      </c>
      <c r="F9" s="2"/>
    </row>
    <row r="10" spans="1:26" ht="60" customHeight="1">
      <c r="A10" s="2" t="s">
        <v>575</v>
      </c>
      <c r="B10" s="2" t="s">
        <v>576</v>
      </c>
      <c r="C10" s="2" t="s">
        <v>561</v>
      </c>
      <c r="D10" s="2" t="s">
        <v>577</v>
      </c>
      <c r="E10" s="2" t="s">
        <v>578</v>
      </c>
      <c r="F10" s="2"/>
    </row>
    <row r="11" spans="1:26" ht="60" customHeight="1">
      <c r="A11" s="2" t="s">
        <v>579</v>
      </c>
      <c r="B11" s="2" t="s">
        <v>580</v>
      </c>
      <c r="C11" s="2" t="s">
        <v>561</v>
      </c>
      <c r="D11" s="2" t="s">
        <v>581</v>
      </c>
      <c r="E11" s="2" t="s">
        <v>582</v>
      </c>
      <c r="F11" s="2"/>
    </row>
    <row r="12" spans="1:26" ht="60" customHeight="1">
      <c r="A12" s="2" t="s">
        <v>583</v>
      </c>
      <c r="B12" s="2" t="s">
        <v>584</v>
      </c>
      <c r="C12" s="2" t="s">
        <v>561</v>
      </c>
      <c r="D12" s="2" t="s">
        <v>585</v>
      </c>
      <c r="E12" s="2" t="s">
        <v>63</v>
      </c>
      <c r="F12" s="2"/>
    </row>
    <row r="13" spans="1:26" ht="60" customHeight="1">
      <c r="A13" s="2" t="s">
        <v>586</v>
      </c>
      <c r="B13" s="2" t="s">
        <v>587</v>
      </c>
      <c r="C13" s="2" t="s">
        <v>561</v>
      </c>
      <c r="D13" s="2" t="s">
        <v>588</v>
      </c>
      <c r="E13" s="2" t="s">
        <v>589</v>
      </c>
      <c r="F13" s="2"/>
    </row>
  </sheetData>
  <mergeCells count="1">
    <mergeCell ref="A2:F2"/>
  </mergeCells>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5"/>
  <sheetViews>
    <sheetView workbookViewId="0">
      <selection activeCell="B14" sqref="B14"/>
    </sheetView>
  </sheetViews>
  <sheetFormatPr baseColWidth="10" defaultColWidth="8.83203125" defaultRowHeight="15"/>
  <cols>
    <col min="1" max="1" width="20.5" style="70" customWidth="1"/>
    <col min="2" max="2" width="29.1640625" customWidth="1"/>
    <col min="3" max="3" width="78.33203125" customWidth="1"/>
    <col min="4" max="4" width="48" customWidth="1"/>
  </cols>
  <sheetData>
    <row r="1" spans="1:26" ht="182" customHeight="1"/>
    <row r="2" spans="1:26" ht="47" customHeight="1">
      <c r="A2" s="61" t="s">
        <v>590</v>
      </c>
      <c r="B2" s="62"/>
      <c r="C2" s="62"/>
      <c r="D2" s="62"/>
      <c r="E2" s="6"/>
      <c r="F2" s="6"/>
      <c r="G2" s="6"/>
      <c r="H2" s="6"/>
      <c r="I2" s="6"/>
      <c r="J2" s="6"/>
      <c r="K2" s="6"/>
      <c r="L2" s="6"/>
      <c r="M2" s="6"/>
      <c r="N2" s="6"/>
      <c r="O2" s="6"/>
      <c r="P2" s="6"/>
      <c r="Q2" s="6"/>
      <c r="R2" s="6"/>
      <c r="S2" s="6"/>
      <c r="T2" s="6"/>
      <c r="U2" s="6"/>
      <c r="V2" s="6"/>
      <c r="W2" s="6"/>
      <c r="X2" s="6"/>
      <c r="Y2" s="6"/>
      <c r="Z2" s="6"/>
    </row>
    <row r="4" spans="1:26" ht="64" customHeight="1">
      <c r="A4" s="71" t="s">
        <v>591</v>
      </c>
      <c r="B4" s="1" t="s">
        <v>592</v>
      </c>
      <c r="C4" s="1" t="s">
        <v>593</v>
      </c>
      <c r="D4" s="1" t="s">
        <v>594</v>
      </c>
    </row>
    <row r="5" spans="1:26" ht="64" customHeight="1">
      <c r="A5" s="72" t="s">
        <v>595</v>
      </c>
      <c r="B5" s="2" t="s">
        <v>596</v>
      </c>
      <c r="C5" s="2" t="s">
        <v>597</v>
      </c>
      <c r="D5" s="2"/>
    </row>
    <row r="6" spans="1:26" ht="64" customHeight="1">
      <c r="A6" s="72" t="s">
        <v>598</v>
      </c>
      <c r="B6" s="2" t="s">
        <v>599</v>
      </c>
      <c r="C6" s="2" t="s">
        <v>600</v>
      </c>
      <c r="D6" s="2"/>
    </row>
    <row r="7" spans="1:26" ht="64" customHeight="1">
      <c r="A7" s="72" t="s">
        <v>601</v>
      </c>
      <c r="B7" s="2" t="s">
        <v>602</v>
      </c>
      <c r="C7" s="2" t="s">
        <v>603</v>
      </c>
      <c r="D7" s="2"/>
    </row>
    <row r="8" spans="1:26" ht="64" customHeight="1">
      <c r="A8" s="72" t="s">
        <v>604</v>
      </c>
      <c r="B8" s="2" t="s">
        <v>605</v>
      </c>
      <c r="C8" s="2" t="s">
        <v>606</v>
      </c>
      <c r="D8" s="2"/>
    </row>
    <row r="9" spans="1:26" ht="64" customHeight="1">
      <c r="A9" s="72" t="s">
        <v>607</v>
      </c>
      <c r="B9" s="2" t="s">
        <v>608</v>
      </c>
      <c r="C9" s="2" t="s">
        <v>609</v>
      </c>
      <c r="D9" s="2"/>
    </row>
    <row r="10" spans="1:26" ht="64" customHeight="1">
      <c r="A10" s="72" t="s">
        <v>610</v>
      </c>
      <c r="B10" s="2" t="s">
        <v>611</v>
      </c>
      <c r="C10" s="2" t="s">
        <v>612</v>
      </c>
      <c r="D10" s="2"/>
    </row>
    <row r="11" spans="1:26" ht="64" customHeight="1">
      <c r="A11" s="72">
        <v>7</v>
      </c>
      <c r="B11" s="2" t="s">
        <v>613</v>
      </c>
      <c r="C11" s="2" t="s">
        <v>614</v>
      </c>
      <c r="D11" s="2" t="s">
        <v>6</v>
      </c>
      <c r="E11" t="s">
        <v>615</v>
      </c>
    </row>
    <row r="12" spans="1:26" ht="64" customHeight="1">
      <c r="A12" s="72">
        <v>8</v>
      </c>
      <c r="B12" s="2" t="s">
        <v>616</v>
      </c>
      <c r="C12" s="2" t="s">
        <v>617</v>
      </c>
      <c r="D12" s="2" t="s">
        <v>618</v>
      </c>
      <c r="E12" t="s">
        <v>619</v>
      </c>
    </row>
    <row r="13" spans="1:26" ht="64" customHeight="1">
      <c r="A13" s="72">
        <v>9</v>
      </c>
      <c r="B13" s="2" t="s">
        <v>620</v>
      </c>
      <c r="C13" s="2" t="s">
        <v>621</v>
      </c>
      <c r="D13" s="2" t="s">
        <v>618</v>
      </c>
      <c r="E13" t="s">
        <v>622</v>
      </c>
    </row>
    <row r="14" spans="1:26" ht="64" customHeight="1">
      <c r="A14" s="72">
        <v>10</v>
      </c>
      <c r="B14" s="2" t="s">
        <v>623</v>
      </c>
      <c r="C14" s="2" t="s">
        <v>624</v>
      </c>
      <c r="D14" s="2" t="s">
        <v>618</v>
      </c>
      <c r="E14" t="s">
        <v>625</v>
      </c>
    </row>
    <row r="15" spans="1:26" ht="64" customHeight="1">
      <c r="A15" s="72">
        <v>11</v>
      </c>
      <c r="B15" s="2" t="s">
        <v>626</v>
      </c>
      <c r="C15" s="2" t="s">
        <v>627</v>
      </c>
      <c r="D15" s="2" t="s">
        <v>628</v>
      </c>
      <c r="E15" t="s">
        <v>629</v>
      </c>
    </row>
  </sheetData>
  <mergeCells count="1">
    <mergeCell ref="A2:D2"/>
  </mergeCells>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4"/>
  <sheetViews>
    <sheetView topLeftCell="J1" workbookViewId="0">
      <selection activeCell="V10" sqref="V10"/>
    </sheetView>
  </sheetViews>
  <sheetFormatPr baseColWidth="10" defaultColWidth="8.83203125" defaultRowHeight="15"/>
  <cols>
    <col min="1" max="1" width="16.6640625" customWidth="1"/>
    <col min="2" max="2" width="20.83203125" customWidth="1"/>
    <col min="3" max="3" width="28" customWidth="1"/>
    <col min="4" max="4" width="34" customWidth="1"/>
    <col min="5" max="5" width="26" customWidth="1"/>
    <col min="6" max="8" width="30" customWidth="1"/>
    <col min="9" max="9" width="22" customWidth="1"/>
    <col min="10" max="10" width="38" customWidth="1"/>
    <col min="11" max="11" width="21.1640625" customWidth="1"/>
    <col min="12" max="12" width="50" customWidth="1"/>
    <col min="14" max="14" width="18.6640625" customWidth="1"/>
    <col min="15" max="15" width="44" customWidth="1"/>
    <col min="17" max="17" width="11.83203125" customWidth="1"/>
  </cols>
  <sheetData>
    <row r="1" spans="1:17" ht="172" customHeight="1"/>
    <row r="2" spans="1:17" ht="37.25" customHeight="1">
      <c r="A2" s="63" t="s">
        <v>630</v>
      </c>
      <c r="B2" s="64"/>
      <c r="C2" s="64"/>
      <c r="D2" s="64"/>
      <c r="E2" s="64"/>
      <c r="F2" s="64"/>
      <c r="G2" s="64"/>
      <c r="H2" s="64"/>
      <c r="I2" s="64"/>
      <c r="J2" s="64"/>
      <c r="K2" s="64"/>
      <c r="L2" s="64"/>
      <c r="M2" s="25"/>
      <c r="N2" s="64" t="s">
        <v>631</v>
      </c>
      <c r="O2" s="64"/>
      <c r="P2" s="64"/>
      <c r="Q2" s="64"/>
    </row>
    <row r="3" spans="1:17" ht="45.25" customHeight="1">
      <c r="A3" s="65" t="s">
        <v>632</v>
      </c>
      <c r="B3" s="60"/>
      <c r="C3" s="60"/>
      <c r="D3" s="60"/>
      <c r="E3" s="60"/>
      <c r="F3" s="60"/>
      <c r="G3" s="60"/>
      <c r="H3" s="60"/>
      <c r="I3" s="60"/>
      <c r="J3" s="60"/>
      <c r="K3" s="60"/>
      <c r="L3" s="60"/>
      <c r="N3" s="10" t="s">
        <v>633</v>
      </c>
      <c r="O3" s="10" t="s">
        <v>634</v>
      </c>
      <c r="Q3" s="10" t="s">
        <v>635</v>
      </c>
    </row>
    <row r="4" spans="1:17" ht="16" customHeight="1">
      <c r="N4" s="3" t="s">
        <v>595</v>
      </c>
      <c r="O4" s="3" t="s">
        <v>636</v>
      </c>
      <c r="Q4" s="11">
        <v>59</v>
      </c>
    </row>
    <row r="5" spans="1:17" ht="48" customHeight="1">
      <c r="A5" s="15" t="s">
        <v>7</v>
      </c>
      <c r="B5" s="15" t="s">
        <v>637</v>
      </c>
      <c r="C5" s="15" t="s">
        <v>638</v>
      </c>
      <c r="D5" s="15" t="s">
        <v>639</v>
      </c>
      <c r="E5" s="15" t="s">
        <v>640</v>
      </c>
      <c r="F5" s="15" t="s">
        <v>641</v>
      </c>
      <c r="G5" s="15" t="s">
        <v>642</v>
      </c>
      <c r="H5" s="15" t="s">
        <v>643</v>
      </c>
      <c r="I5" s="15" t="s">
        <v>644</v>
      </c>
      <c r="J5" s="15" t="s">
        <v>645</v>
      </c>
      <c r="K5" s="15" t="s">
        <v>646</v>
      </c>
      <c r="L5" s="15" t="s">
        <v>12</v>
      </c>
      <c r="N5" s="3" t="s">
        <v>598</v>
      </c>
      <c r="O5" s="3" t="s">
        <v>647</v>
      </c>
    </row>
    <row r="6" spans="1:17" ht="48" customHeight="1">
      <c r="A6" s="3" t="s">
        <v>13</v>
      </c>
      <c r="B6" s="3" t="s">
        <v>648</v>
      </c>
      <c r="C6" s="3" t="s">
        <v>649</v>
      </c>
      <c r="D6" s="3" t="s">
        <v>650</v>
      </c>
      <c r="E6" s="3" t="s">
        <v>651</v>
      </c>
      <c r="F6" s="3" t="s">
        <v>651</v>
      </c>
      <c r="G6" s="3" t="s">
        <v>652</v>
      </c>
      <c r="H6" s="3" t="s">
        <v>653</v>
      </c>
      <c r="I6" s="3" t="s">
        <v>654</v>
      </c>
      <c r="J6" s="3" t="s">
        <v>650</v>
      </c>
      <c r="K6" s="3" t="s">
        <v>655</v>
      </c>
      <c r="L6" s="3" t="s">
        <v>656</v>
      </c>
      <c r="N6" s="3" t="s">
        <v>601</v>
      </c>
      <c r="O6" s="3" t="s">
        <v>657</v>
      </c>
    </row>
    <row r="7" spans="1:17" ht="48" customHeight="1">
      <c r="A7" s="3" t="s">
        <v>13</v>
      </c>
      <c r="B7" s="3" t="s">
        <v>658</v>
      </c>
      <c r="C7" s="3" t="s">
        <v>659</v>
      </c>
      <c r="D7" s="3" t="s">
        <v>660</v>
      </c>
      <c r="E7" s="3" t="s">
        <v>651</v>
      </c>
      <c r="F7" s="3" t="s">
        <v>651</v>
      </c>
      <c r="G7" s="3" t="s">
        <v>651</v>
      </c>
      <c r="H7" s="3" t="s">
        <v>661</v>
      </c>
      <c r="I7" s="3" t="s">
        <v>662</v>
      </c>
      <c r="J7" s="3" t="s">
        <v>663</v>
      </c>
      <c r="K7" s="3" t="s">
        <v>655</v>
      </c>
      <c r="L7" s="3" t="s">
        <v>664</v>
      </c>
      <c r="N7" s="3" t="s">
        <v>604</v>
      </c>
      <c r="O7" s="3" t="s">
        <v>665</v>
      </c>
    </row>
    <row r="8" spans="1:17" ht="58.75" customHeight="1">
      <c r="A8" s="3" t="s">
        <v>13</v>
      </c>
      <c r="B8" s="3" t="s">
        <v>666</v>
      </c>
      <c r="C8" s="3" t="s">
        <v>667</v>
      </c>
      <c r="D8" s="3" t="s">
        <v>668</v>
      </c>
      <c r="E8" s="3" t="s">
        <v>651</v>
      </c>
      <c r="F8" s="3" t="s">
        <v>669</v>
      </c>
      <c r="G8" s="3" t="s">
        <v>651</v>
      </c>
      <c r="H8" s="3" t="s">
        <v>670</v>
      </c>
      <c r="I8" s="3" t="s">
        <v>671</v>
      </c>
      <c r="J8" s="3" t="s">
        <v>672</v>
      </c>
      <c r="K8" s="3" t="s">
        <v>655</v>
      </c>
      <c r="L8" s="3" t="s">
        <v>673</v>
      </c>
    </row>
    <row r="9" spans="1:17" ht="58.75" customHeight="1">
      <c r="A9" s="3" t="s">
        <v>13</v>
      </c>
      <c r="B9" s="3" t="s">
        <v>674</v>
      </c>
      <c r="C9" s="3" t="s">
        <v>675</v>
      </c>
      <c r="D9" s="3" t="s">
        <v>676</v>
      </c>
      <c r="E9" s="3" t="s">
        <v>651</v>
      </c>
      <c r="F9" s="3" t="s">
        <v>651</v>
      </c>
      <c r="G9" s="3" t="s">
        <v>651</v>
      </c>
      <c r="H9" s="3" t="s">
        <v>677</v>
      </c>
      <c r="I9" s="3" t="s">
        <v>651</v>
      </c>
      <c r="J9" s="3" t="s">
        <v>676</v>
      </c>
      <c r="K9" s="3" t="s">
        <v>655</v>
      </c>
      <c r="L9" s="3" t="s">
        <v>678</v>
      </c>
    </row>
    <row r="10" spans="1:17" ht="58.75" customHeight="1">
      <c r="A10" s="3" t="s">
        <v>13</v>
      </c>
      <c r="B10" s="3" t="s">
        <v>679</v>
      </c>
      <c r="C10" s="3" t="s">
        <v>680</v>
      </c>
      <c r="D10" s="3" t="s">
        <v>681</v>
      </c>
      <c r="E10" s="3" t="s">
        <v>651</v>
      </c>
      <c r="F10" s="3" t="s">
        <v>651</v>
      </c>
      <c r="G10" s="3" t="s">
        <v>651</v>
      </c>
      <c r="H10" s="3" t="s">
        <v>682</v>
      </c>
      <c r="I10" s="3" t="s">
        <v>683</v>
      </c>
      <c r="J10" s="3" t="s">
        <v>684</v>
      </c>
      <c r="K10" s="3" t="s">
        <v>655</v>
      </c>
      <c r="L10" s="3" t="s">
        <v>685</v>
      </c>
    </row>
    <row r="11" spans="1:17" ht="58.75" customHeight="1">
      <c r="A11" s="3" t="s">
        <v>13</v>
      </c>
      <c r="B11" s="3" t="s">
        <v>686</v>
      </c>
      <c r="C11" s="3" t="s">
        <v>687</v>
      </c>
      <c r="D11" s="3" t="s">
        <v>688</v>
      </c>
      <c r="E11" s="3" t="s">
        <v>651</v>
      </c>
      <c r="F11" s="3" t="s">
        <v>689</v>
      </c>
      <c r="G11" s="3" t="s">
        <v>690</v>
      </c>
      <c r="H11" s="3" t="s">
        <v>691</v>
      </c>
      <c r="I11" s="3" t="s">
        <v>692</v>
      </c>
      <c r="J11" s="3" t="s">
        <v>693</v>
      </c>
      <c r="K11" s="3" t="s">
        <v>655</v>
      </c>
      <c r="L11" s="3" t="s">
        <v>694</v>
      </c>
    </row>
    <row r="12" spans="1:17" ht="58.75" customHeight="1">
      <c r="A12" s="3" t="s">
        <v>13</v>
      </c>
      <c r="B12" s="3" t="s">
        <v>695</v>
      </c>
      <c r="C12" s="3" t="s">
        <v>696</v>
      </c>
      <c r="D12" s="3" t="s">
        <v>697</v>
      </c>
      <c r="E12" s="3" t="s">
        <v>651</v>
      </c>
      <c r="F12" s="3" t="s">
        <v>651</v>
      </c>
      <c r="G12" s="3" t="s">
        <v>651</v>
      </c>
      <c r="H12" s="3" t="s">
        <v>651</v>
      </c>
      <c r="I12" s="3" t="s">
        <v>698</v>
      </c>
      <c r="J12" s="3" t="s">
        <v>699</v>
      </c>
      <c r="K12" s="3" t="s">
        <v>655</v>
      </c>
      <c r="L12" s="3" t="s">
        <v>700</v>
      </c>
    </row>
    <row r="13" spans="1:17" ht="58.75" customHeight="1">
      <c r="A13" s="3" t="s">
        <v>13</v>
      </c>
      <c r="B13" s="3" t="s">
        <v>701</v>
      </c>
      <c r="C13" s="3" t="s">
        <v>702</v>
      </c>
      <c r="D13" s="3" t="s">
        <v>703</v>
      </c>
      <c r="E13" s="3" t="s">
        <v>651</v>
      </c>
      <c r="F13" s="3" t="s">
        <v>704</v>
      </c>
      <c r="G13" s="3" t="s">
        <v>705</v>
      </c>
      <c r="H13" s="3" t="s">
        <v>651</v>
      </c>
      <c r="I13" s="3" t="s">
        <v>706</v>
      </c>
      <c r="J13" s="3" t="s">
        <v>707</v>
      </c>
      <c r="K13" s="3" t="s">
        <v>708</v>
      </c>
      <c r="L13" s="3" t="s">
        <v>709</v>
      </c>
    </row>
    <row r="14" spans="1:17" ht="58.75" customHeight="1">
      <c r="A14" s="3" t="s">
        <v>13</v>
      </c>
      <c r="B14" s="3" t="s">
        <v>686</v>
      </c>
      <c r="C14" s="3" t="s">
        <v>710</v>
      </c>
      <c r="D14" s="3" t="s">
        <v>711</v>
      </c>
      <c r="E14" s="3" t="s">
        <v>651</v>
      </c>
      <c r="F14" s="3" t="s">
        <v>651</v>
      </c>
      <c r="G14" s="3" t="s">
        <v>651</v>
      </c>
      <c r="H14" s="3" t="s">
        <v>712</v>
      </c>
      <c r="I14" s="3" t="s">
        <v>651</v>
      </c>
      <c r="J14" s="3" t="s">
        <v>711</v>
      </c>
      <c r="K14" s="3" t="s">
        <v>655</v>
      </c>
      <c r="L14" s="3" t="s">
        <v>713</v>
      </c>
    </row>
    <row r="15" spans="1:17" ht="58.75" customHeight="1">
      <c r="A15" s="3" t="s">
        <v>13</v>
      </c>
      <c r="B15" s="3" t="s">
        <v>714</v>
      </c>
      <c r="C15" s="3" t="s">
        <v>715</v>
      </c>
      <c r="D15" s="3" t="s">
        <v>716</v>
      </c>
      <c r="E15" s="3" t="s">
        <v>651</v>
      </c>
      <c r="F15" s="3" t="s">
        <v>651</v>
      </c>
      <c r="G15" s="3" t="s">
        <v>651</v>
      </c>
      <c r="H15" s="3" t="s">
        <v>717</v>
      </c>
      <c r="I15" s="3" t="s">
        <v>718</v>
      </c>
      <c r="J15" s="3" t="s">
        <v>719</v>
      </c>
      <c r="K15" s="3" t="s">
        <v>655</v>
      </c>
      <c r="L15" s="3" t="s">
        <v>720</v>
      </c>
    </row>
    <row r="16" spans="1:17" ht="58.75" customHeight="1">
      <c r="A16" s="3" t="s">
        <v>13</v>
      </c>
      <c r="B16" s="3" t="s">
        <v>701</v>
      </c>
      <c r="C16" s="3" t="s">
        <v>721</v>
      </c>
      <c r="D16" s="3" t="s">
        <v>722</v>
      </c>
      <c r="E16" s="3" t="s">
        <v>651</v>
      </c>
      <c r="F16" s="3" t="s">
        <v>651</v>
      </c>
      <c r="G16" s="3" t="s">
        <v>651</v>
      </c>
      <c r="H16" s="3" t="s">
        <v>723</v>
      </c>
      <c r="I16" s="3" t="s">
        <v>724</v>
      </c>
      <c r="J16" s="3" t="s">
        <v>722</v>
      </c>
      <c r="K16" s="3" t="s">
        <v>655</v>
      </c>
      <c r="L16" s="3" t="s">
        <v>725</v>
      </c>
    </row>
    <row r="17" spans="1:12" ht="58.75" customHeight="1">
      <c r="A17" s="3" t="s">
        <v>17</v>
      </c>
      <c r="B17" s="3" t="s">
        <v>726</v>
      </c>
      <c r="C17" s="3" t="s">
        <v>727</v>
      </c>
      <c r="D17" s="3" t="s">
        <v>728</v>
      </c>
      <c r="E17" s="3" t="s">
        <v>651</v>
      </c>
      <c r="F17" s="3" t="s">
        <v>729</v>
      </c>
      <c r="G17" s="3" t="s">
        <v>729</v>
      </c>
      <c r="H17" s="3" t="s">
        <v>730</v>
      </c>
      <c r="I17" s="3" t="s">
        <v>731</v>
      </c>
      <c r="J17" s="3" t="s">
        <v>732</v>
      </c>
      <c r="K17" s="3" t="s">
        <v>655</v>
      </c>
      <c r="L17" s="3" t="s">
        <v>733</v>
      </c>
    </row>
    <row r="18" spans="1:12" ht="58.75" customHeight="1">
      <c r="A18" s="3" t="s">
        <v>17</v>
      </c>
      <c r="B18" s="3" t="s">
        <v>734</v>
      </c>
      <c r="C18" s="3" t="s">
        <v>735</v>
      </c>
      <c r="D18" s="3" t="s">
        <v>736</v>
      </c>
      <c r="E18" s="3" t="s">
        <v>651</v>
      </c>
      <c r="F18" s="3" t="s">
        <v>651</v>
      </c>
      <c r="G18" s="3" t="s">
        <v>651</v>
      </c>
      <c r="H18" s="3" t="s">
        <v>737</v>
      </c>
      <c r="I18" s="3" t="s">
        <v>738</v>
      </c>
      <c r="J18" s="3" t="s">
        <v>739</v>
      </c>
      <c r="K18" s="3" t="s">
        <v>655</v>
      </c>
      <c r="L18" s="3" t="s">
        <v>740</v>
      </c>
    </row>
    <row r="19" spans="1:12" ht="58.75" customHeight="1">
      <c r="A19" s="3" t="s">
        <v>17</v>
      </c>
      <c r="B19" s="3" t="s">
        <v>734</v>
      </c>
      <c r="C19" s="3" t="s">
        <v>741</v>
      </c>
      <c r="D19" s="3" t="s">
        <v>742</v>
      </c>
      <c r="E19" s="3" t="s">
        <v>651</v>
      </c>
      <c r="F19" s="3" t="s">
        <v>651</v>
      </c>
      <c r="G19" s="3" t="s">
        <v>651</v>
      </c>
      <c r="H19" s="3" t="s">
        <v>743</v>
      </c>
      <c r="I19" s="3" t="s">
        <v>744</v>
      </c>
      <c r="J19" s="3" t="s">
        <v>745</v>
      </c>
      <c r="K19" s="3" t="s">
        <v>655</v>
      </c>
      <c r="L19" s="3" t="s">
        <v>746</v>
      </c>
    </row>
    <row r="20" spans="1:12" ht="58.75" customHeight="1">
      <c r="A20" s="3" t="s">
        <v>17</v>
      </c>
      <c r="B20" s="3" t="s">
        <v>747</v>
      </c>
      <c r="C20" s="3" t="s">
        <v>748</v>
      </c>
      <c r="D20" s="3" t="s">
        <v>749</v>
      </c>
      <c r="E20" s="3" t="s">
        <v>651</v>
      </c>
      <c r="F20" s="3" t="s">
        <v>651</v>
      </c>
      <c r="G20" s="3" t="s">
        <v>750</v>
      </c>
      <c r="H20" s="3" t="s">
        <v>751</v>
      </c>
      <c r="I20" s="3" t="s">
        <v>752</v>
      </c>
      <c r="J20" s="3" t="s">
        <v>753</v>
      </c>
      <c r="K20" s="3" t="s">
        <v>655</v>
      </c>
      <c r="L20" s="3" t="s">
        <v>754</v>
      </c>
    </row>
    <row r="21" spans="1:12" ht="58.75" customHeight="1">
      <c r="A21" s="3" t="s">
        <v>17</v>
      </c>
      <c r="B21" s="3" t="s">
        <v>734</v>
      </c>
      <c r="C21" s="3" t="s">
        <v>755</v>
      </c>
      <c r="D21" s="3" t="s">
        <v>756</v>
      </c>
      <c r="E21" s="3" t="s">
        <v>651</v>
      </c>
      <c r="F21" s="3" t="s">
        <v>651</v>
      </c>
      <c r="G21" s="3" t="s">
        <v>651</v>
      </c>
      <c r="H21" s="3" t="s">
        <v>757</v>
      </c>
      <c r="I21" s="3" t="s">
        <v>758</v>
      </c>
      <c r="J21" s="3" t="s">
        <v>759</v>
      </c>
      <c r="K21" s="3" t="s">
        <v>655</v>
      </c>
      <c r="L21" s="3" t="s">
        <v>760</v>
      </c>
    </row>
    <row r="22" spans="1:12" ht="58.75" customHeight="1">
      <c r="A22" s="3" t="s">
        <v>17</v>
      </c>
      <c r="B22" s="3" t="s">
        <v>747</v>
      </c>
      <c r="C22" s="3" t="s">
        <v>761</v>
      </c>
      <c r="D22" s="3" t="s">
        <v>762</v>
      </c>
      <c r="E22" s="3" t="s">
        <v>651</v>
      </c>
      <c r="F22" s="3" t="s">
        <v>651</v>
      </c>
      <c r="G22" s="3" t="s">
        <v>651</v>
      </c>
      <c r="H22" s="3" t="s">
        <v>651</v>
      </c>
      <c r="I22" s="3" t="s">
        <v>763</v>
      </c>
      <c r="J22" s="3" t="s">
        <v>764</v>
      </c>
      <c r="K22" s="3" t="s">
        <v>655</v>
      </c>
      <c r="L22" s="3" t="s">
        <v>765</v>
      </c>
    </row>
    <row r="23" spans="1:12" ht="58.75" customHeight="1">
      <c r="A23" s="3" t="s">
        <v>21</v>
      </c>
      <c r="B23" s="3" t="s">
        <v>766</v>
      </c>
      <c r="C23" s="3" t="s">
        <v>767</v>
      </c>
      <c r="D23" s="3" t="s">
        <v>768</v>
      </c>
      <c r="E23" s="3" t="s">
        <v>651</v>
      </c>
      <c r="F23" s="3" t="s">
        <v>750</v>
      </c>
      <c r="G23" s="3" t="s">
        <v>750</v>
      </c>
      <c r="H23" s="3" t="s">
        <v>769</v>
      </c>
      <c r="I23" s="3" t="s">
        <v>770</v>
      </c>
      <c r="J23" s="3" t="s">
        <v>771</v>
      </c>
      <c r="K23" s="3" t="s">
        <v>655</v>
      </c>
      <c r="L23" s="3" t="s">
        <v>772</v>
      </c>
    </row>
    <row r="24" spans="1:12" ht="58.75" customHeight="1">
      <c r="A24" s="3" t="s">
        <v>21</v>
      </c>
      <c r="B24" s="3" t="s">
        <v>773</v>
      </c>
      <c r="C24" s="3" t="s">
        <v>774</v>
      </c>
      <c r="D24" s="3" t="s">
        <v>775</v>
      </c>
      <c r="E24" s="3" t="s">
        <v>651</v>
      </c>
      <c r="F24" s="3" t="s">
        <v>651</v>
      </c>
      <c r="G24" s="3" t="s">
        <v>651</v>
      </c>
      <c r="H24" s="3" t="s">
        <v>776</v>
      </c>
      <c r="I24" s="3" t="s">
        <v>777</v>
      </c>
      <c r="J24" s="3" t="s">
        <v>775</v>
      </c>
      <c r="K24" s="3" t="s">
        <v>655</v>
      </c>
      <c r="L24" s="3" t="s">
        <v>778</v>
      </c>
    </row>
    <row r="25" spans="1:12" ht="58.75" customHeight="1">
      <c r="A25" s="3" t="s">
        <v>21</v>
      </c>
      <c r="B25" s="3" t="s">
        <v>779</v>
      </c>
      <c r="C25" s="3" t="s">
        <v>780</v>
      </c>
      <c r="D25" s="3" t="s">
        <v>781</v>
      </c>
      <c r="E25" s="3" t="s">
        <v>651</v>
      </c>
      <c r="F25" s="3" t="s">
        <v>651</v>
      </c>
      <c r="G25" s="3" t="s">
        <v>651</v>
      </c>
      <c r="H25" s="3" t="s">
        <v>782</v>
      </c>
      <c r="I25" s="3" t="s">
        <v>783</v>
      </c>
      <c r="J25" s="3" t="s">
        <v>784</v>
      </c>
      <c r="K25" s="3" t="s">
        <v>655</v>
      </c>
      <c r="L25" s="3" t="s">
        <v>785</v>
      </c>
    </row>
    <row r="26" spans="1:12" ht="58.75" customHeight="1">
      <c r="A26" s="3" t="s">
        <v>21</v>
      </c>
      <c r="B26" s="3" t="s">
        <v>786</v>
      </c>
      <c r="C26" s="3" t="s">
        <v>787</v>
      </c>
      <c r="D26" s="3" t="s">
        <v>788</v>
      </c>
      <c r="E26" s="3" t="s">
        <v>651</v>
      </c>
      <c r="F26" s="3" t="s">
        <v>651</v>
      </c>
      <c r="G26" s="3" t="s">
        <v>651</v>
      </c>
      <c r="H26" s="3" t="s">
        <v>712</v>
      </c>
      <c r="I26" s="3" t="s">
        <v>651</v>
      </c>
      <c r="J26" s="3" t="s">
        <v>789</v>
      </c>
      <c r="K26" s="3" t="s">
        <v>655</v>
      </c>
      <c r="L26" s="3" t="s">
        <v>790</v>
      </c>
    </row>
    <row r="27" spans="1:12" ht="58.75" customHeight="1">
      <c r="A27" s="3" t="s">
        <v>21</v>
      </c>
      <c r="B27" s="3" t="s">
        <v>791</v>
      </c>
      <c r="C27" s="3" t="s">
        <v>792</v>
      </c>
      <c r="D27" s="3" t="s">
        <v>793</v>
      </c>
      <c r="E27" s="3" t="s">
        <v>651</v>
      </c>
      <c r="F27" s="3" t="s">
        <v>651</v>
      </c>
      <c r="G27" s="3" t="s">
        <v>651</v>
      </c>
      <c r="H27" s="3" t="s">
        <v>794</v>
      </c>
      <c r="I27" s="3" t="s">
        <v>795</v>
      </c>
      <c r="J27" s="3" t="s">
        <v>796</v>
      </c>
      <c r="K27" s="3" t="s">
        <v>655</v>
      </c>
      <c r="L27" s="3" t="s">
        <v>797</v>
      </c>
    </row>
    <row r="28" spans="1:12" ht="58.75" customHeight="1">
      <c r="A28" s="3" t="s">
        <v>21</v>
      </c>
      <c r="B28" s="3" t="s">
        <v>791</v>
      </c>
      <c r="C28" s="3" t="s">
        <v>798</v>
      </c>
      <c r="D28" s="3" t="s">
        <v>799</v>
      </c>
      <c r="E28" s="3" t="s">
        <v>651</v>
      </c>
      <c r="F28" s="3" t="s">
        <v>800</v>
      </c>
      <c r="G28" s="3" t="s">
        <v>651</v>
      </c>
      <c r="H28" s="3" t="s">
        <v>801</v>
      </c>
      <c r="I28" s="3" t="s">
        <v>802</v>
      </c>
      <c r="J28" s="3" t="s">
        <v>803</v>
      </c>
      <c r="K28" s="3" t="s">
        <v>655</v>
      </c>
      <c r="L28" s="3" t="s">
        <v>804</v>
      </c>
    </row>
    <row r="29" spans="1:12" ht="58.75" customHeight="1">
      <c r="A29" s="3" t="s">
        <v>21</v>
      </c>
      <c r="B29" s="3" t="s">
        <v>786</v>
      </c>
      <c r="C29" s="3" t="s">
        <v>805</v>
      </c>
      <c r="D29" s="3" t="s">
        <v>806</v>
      </c>
      <c r="E29" s="3" t="s">
        <v>651</v>
      </c>
      <c r="F29" s="3" t="s">
        <v>651</v>
      </c>
      <c r="G29" s="3" t="s">
        <v>651</v>
      </c>
      <c r="H29" s="3" t="s">
        <v>807</v>
      </c>
      <c r="I29" s="3" t="s">
        <v>808</v>
      </c>
      <c r="J29" s="3" t="s">
        <v>809</v>
      </c>
      <c r="K29" s="3" t="s">
        <v>655</v>
      </c>
      <c r="L29" s="3" t="s">
        <v>810</v>
      </c>
    </row>
    <row r="30" spans="1:12" ht="58.75" customHeight="1">
      <c r="A30" s="3" t="s">
        <v>21</v>
      </c>
      <c r="B30" s="3" t="s">
        <v>786</v>
      </c>
      <c r="C30" s="3" t="s">
        <v>811</v>
      </c>
      <c r="D30" s="3" t="s">
        <v>812</v>
      </c>
      <c r="E30" s="3" t="s">
        <v>651</v>
      </c>
      <c r="F30" s="3" t="s">
        <v>651</v>
      </c>
      <c r="G30" s="3" t="s">
        <v>651</v>
      </c>
      <c r="H30" s="3" t="s">
        <v>813</v>
      </c>
      <c r="I30" s="3" t="s">
        <v>814</v>
      </c>
      <c r="J30" s="3" t="s">
        <v>815</v>
      </c>
      <c r="K30" s="3" t="s">
        <v>655</v>
      </c>
      <c r="L30" s="3" t="s">
        <v>816</v>
      </c>
    </row>
    <row r="31" spans="1:12" ht="58.75" customHeight="1">
      <c r="A31" s="3" t="s">
        <v>21</v>
      </c>
      <c r="B31" s="3" t="s">
        <v>773</v>
      </c>
      <c r="C31" s="3" t="s">
        <v>817</v>
      </c>
      <c r="D31" s="3" t="s">
        <v>818</v>
      </c>
      <c r="E31" s="3" t="s">
        <v>651</v>
      </c>
      <c r="F31" s="3" t="s">
        <v>651</v>
      </c>
      <c r="G31" s="3" t="s">
        <v>651</v>
      </c>
      <c r="H31" s="3" t="s">
        <v>819</v>
      </c>
      <c r="I31" s="3" t="s">
        <v>820</v>
      </c>
      <c r="J31" s="3" t="s">
        <v>821</v>
      </c>
      <c r="K31" s="3" t="s">
        <v>655</v>
      </c>
      <c r="L31" s="3" t="s">
        <v>822</v>
      </c>
    </row>
    <row r="32" spans="1:12" ht="58.75" customHeight="1">
      <c r="A32" s="3" t="s">
        <v>21</v>
      </c>
      <c r="B32" s="3" t="s">
        <v>823</v>
      </c>
      <c r="C32" s="3" t="s">
        <v>824</v>
      </c>
      <c r="D32" s="3" t="s">
        <v>825</v>
      </c>
      <c r="E32" s="3" t="s">
        <v>651</v>
      </c>
      <c r="F32" s="3" t="s">
        <v>750</v>
      </c>
      <c r="G32" s="3" t="s">
        <v>750</v>
      </c>
      <c r="H32" s="3" t="s">
        <v>826</v>
      </c>
      <c r="I32" s="3" t="s">
        <v>827</v>
      </c>
      <c r="J32" s="3" t="s">
        <v>828</v>
      </c>
      <c r="K32" s="3" t="s">
        <v>655</v>
      </c>
      <c r="L32" s="3" t="s">
        <v>829</v>
      </c>
    </row>
    <row r="33" spans="1:12" ht="58.75" customHeight="1">
      <c r="A33" s="3" t="s">
        <v>830</v>
      </c>
      <c r="B33" s="3" t="s">
        <v>831</v>
      </c>
      <c r="C33" s="3" t="s">
        <v>832</v>
      </c>
      <c r="D33" s="3" t="s">
        <v>833</v>
      </c>
      <c r="E33" s="3" t="s">
        <v>651</v>
      </c>
      <c r="F33" s="3" t="s">
        <v>651</v>
      </c>
      <c r="G33" s="3" t="s">
        <v>651</v>
      </c>
      <c r="H33" s="3" t="s">
        <v>834</v>
      </c>
      <c r="I33" s="3" t="s">
        <v>835</v>
      </c>
      <c r="J33" s="3" t="s">
        <v>836</v>
      </c>
      <c r="K33" s="3" t="s">
        <v>655</v>
      </c>
      <c r="L33" s="3" t="s">
        <v>837</v>
      </c>
    </row>
    <row r="34" spans="1:12" ht="58.75" customHeight="1">
      <c r="A34" s="3" t="s">
        <v>830</v>
      </c>
      <c r="B34" s="3" t="s">
        <v>838</v>
      </c>
      <c r="C34" s="3" t="s">
        <v>839</v>
      </c>
      <c r="D34" s="3" t="s">
        <v>840</v>
      </c>
      <c r="E34" s="3" t="s">
        <v>651</v>
      </c>
      <c r="F34" s="3" t="s">
        <v>651</v>
      </c>
      <c r="G34" s="3" t="s">
        <v>651</v>
      </c>
      <c r="H34" s="3" t="s">
        <v>841</v>
      </c>
      <c r="I34" s="3" t="s">
        <v>842</v>
      </c>
      <c r="J34" s="3" t="s">
        <v>843</v>
      </c>
      <c r="K34" s="3" t="s">
        <v>655</v>
      </c>
      <c r="L34" s="3" t="s">
        <v>844</v>
      </c>
    </row>
    <row r="35" spans="1:12" ht="58.75" customHeight="1">
      <c r="A35" s="3" t="s">
        <v>830</v>
      </c>
      <c r="B35" s="3" t="s">
        <v>845</v>
      </c>
      <c r="C35" s="3" t="s">
        <v>846</v>
      </c>
      <c r="D35" s="3" t="s">
        <v>847</v>
      </c>
      <c r="E35" s="3" t="s">
        <v>651</v>
      </c>
      <c r="F35" s="3" t="s">
        <v>651</v>
      </c>
      <c r="G35" s="3" t="s">
        <v>651</v>
      </c>
      <c r="H35" s="3" t="s">
        <v>651</v>
      </c>
      <c r="I35" s="3" t="s">
        <v>848</v>
      </c>
      <c r="J35" s="3" t="s">
        <v>849</v>
      </c>
      <c r="K35" s="3" t="s">
        <v>655</v>
      </c>
      <c r="L35" s="3" t="s">
        <v>850</v>
      </c>
    </row>
    <row r="36" spans="1:12" ht="58.75" customHeight="1">
      <c r="A36" s="3" t="s">
        <v>830</v>
      </c>
      <c r="B36" s="3" t="s">
        <v>851</v>
      </c>
      <c r="C36" s="3" t="s">
        <v>852</v>
      </c>
      <c r="D36" s="3" t="s">
        <v>853</v>
      </c>
      <c r="E36" s="3" t="s">
        <v>651</v>
      </c>
      <c r="F36" s="3" t="s">
        <v>651</v>
      </c>
      <c r="G36" s="3" t="s">
        <v>651</v>
      </c>
      <c r="H36" s="3" t="s">
        <v>854</v>
      </c>
      <c r="I36" s="3" t="s">
        <v>855</v>
      </c>
      <c r="J36" s="3" t="s">
        <v>856</v>
      </c>
      <c r="K36" s="3" t="s">
        <v>655</v>
      </c>
      <c r="L36" s="3" t="s">
        <v>857</v>
      </c>
    </row>
    <row r="37" spans="1:12" ht="58.75" customHeight="1">
      <c r="A37" s="3" t="s">
        <v>830</v>
      </c>
      <c r="B37" s="3" t="s">
        <v>214</v>
      </c>
      <c r="C37" s="3" t="s">
        <v>858</v>
      </c>
      <c r="D37" s="3" t="s">
        <v>859</v>
      </c>
      <c r="E37" s="3" t="s">
        <v>651</v>
      </c>
      <c r="F37" s="3" t="s">
        <v>651</v>
      </c>
      <c r="G37" s="3" t="s">
        <v>651</v>
      </c>
      <c r="H37" s="3" t="s">
        <v>860</v>
      </c>
      <c r="I37" s="3" t="s">
        <v>861</v>
      </c>
      <c r="J37" s="3" t="s">
        <v>862</v>
      </c>
      <c r="K37" s="3" t="s">
        <v>655</v>
      </c>
      <c r="L37" s="3" t="s">
        <v>863</v>
      </c>
    </row>
    <row r="38" spans="1:12" ht="58.75" customHeight="1">
      <c r="A38" s="3" t="s">
        <v>830</v>
      </c>
      <c r="B38" s="3" t="s">
        <v>236</v>
      </c>
      <c r="C38" s="3" t="s">
        <v>864</v>
      </c>
      <c r="D38" s="3" t="s">
        <v>865</v>
      </c>
      <c r="E38" s="3" t="s">
        <v>651</v>
      </c>
      <c r="F38" s="3" t="s">
        <v>750</v>
      </c>
      <c r="G38" s="3" t="s">
        <v>750</v>
      </c>
      <c r="H38" s="3" t="s">
        <v>866</v>
      </c>
      <c r="I38" s="3" t="s">
        <v>867</v>
      </c>
      <c r="J38" s="3" t="s">
        <v>868</v>
      </c>
      <c r="K38" s="3" t="s">
        <v>655</v>
      </c>
      <c r="L38" s="3" t="s">
        <v>869</v>
      </c>
    </row>
    <row r="39" spans="1:12" ht="58.75" customHeight="1">
      <c r="A39" s="3" t="s">
        <v>830</v>
      </c>
      <c r="B39" s="3" t="s">
        <v>831</v>
      </c>
      <c r="C39" s="3" t="s">
        <v>870</v>
      </c>
      <c r="D39" s="3" t="s">
        <v>871</v>
      </c>
      <c r="E39" s="3" t="s">
        <v>651</v>
      </c>
      <c r="F39" s="3" t="s">
        <v>651</v>
      </c>
      <c r="G39" s="3" t="s">
        <v>651</v>
      </c>
      <c r="H39" s="3" t="s">
        <v>872</v>
      </c>
      <c r="I39" s="3" t="s">
        <v>873</v>
      </c>
      <c r="J39" s="3" t="s">
        <v>874</v>
      </c>
      <c r="K39" s="3" t="s">
        <v>655</v>
      </c>
      <c r="L39" s="3" t="s">
        <v>875</v>
      </c>
    </row>
    <row r="40" spans="1:12" ht="58.75" customHeight="1">
      <c r="A40" s="3" t="s">
        <v>830</v>
      </c>
      <c r="B40" s="3" t="s">
        <v>831</v>
      </c>
      <c r="C40" s="3" t="s">
        <v>876</v>
      </c>
      <c r="D40" s="3" t="s">
        <v>877</v>
      </c>
      <c r="E40" s="3" t="s">
        <v>651</v>
      </c>
      <c r="F40" s="3" t="s">
        <v>651</v>
      </c>
      <c r="G40" s="3" t="s">
        <v>651</v>
      </c>
      <c r="H40" s="3" t="s">
        <v>878</v>
      </c>
      <c r="I40" s="3" t="s">
        <v>879</v>
      </c>
      <c r="J40" s="3" t="s">
        <v>880</v>
      </c>
      <c r="K40" s="3" t="s">
        <v>655</v>
      </c>
      <c r="L40" s="3" t="s">
        <v>881</v>
      </c>
    </row>
    <row r="41" spans="1:12" ht="58.75" customHeight="1">
      <c r="A41" s="3" t="s">
        <v>830</v>
      </c>
      <c r="B41" s="3" t="s">
        <v>845</v>
      </c>
      <c r="C41" s="3" t="s">
        <v>882</v>
      </c>
      <c r="D41" s="3" t="s">
        <v>883</v>
      </c>
      <c r="E41" s="3" t="s">
        <v>651</v>
      </c>
      <c r="F41" s="3" t="s">
        <v>651</v>
      </c>
      <c r="G41" s="3" t="s">
        <v>651</v>
      </c>
      <c r="H41" s="3" t="s">
        <v>884</v>
      </c>
      <c r="I41" s="3" t="s">
        <v>885</v>
      </c>
      <c r="J41" s="3" t="s">
        <v>886</v>
      </c>
      <c r="K41" s="3" t="s">
        <v>655</v>
      </c>
      <c r="L41" s="3" t="s">
        <v>887</v>
      </c>
    </row>
    <row r="42" spans="1:12" ht="58.75" customHeight="1">
      <c r="A42" s="3" t="s">
        <v>830</v>
      </c>
      <c r="B42" s="3" t="s">
        <v>888</v>
      </c>
      <c r="C42" s="3" t="s">
        <v>889</v>
      </c>
      <c r="D42" s="3" t="s">
        <v>890</v>
      </c>
      <c r="E42" s="3" t="s">
        <v>651</v>
      </c>
      <c r="F42" s="3" t="s">
        <v>750</v>
      </c>
      <c r="G42" s="3" t="s">
        <v>750</v>
      </c>
      <c r="H42" s="3" t="s">
        <v>891</v>
      </c>
      <c r="I42" s="3" t="s">
        <v>892</v>
      </c>
      <c r="J42" s="3" t="s">
        <v>893</v>
      </c>
      <c r="K42" s="3" t="s">
        <v>655</v>
      </c>
      <c r="L42" s="3" t="s">
        <v>894</v>
      </c>
    </row>
    <row r="43" spans="1:12" ht="58.75" customHeight="1">
      <c r="A43" s="3" t="s">
        <v>830</v>
      </c>
      <c r="B43" s="3" t="s">
        <v>895</v>
      </c>
      <c r="C43" s="3" t="s">
        <v>896</v>
      </c>
      <c r="D43" s="3" t="s">
        <v>897</v>
      </c>
      <c r="E43" s="3" t="s">
        <v>651</v>
      </c>
      <c r="F43" s="3" t="s">
        <v>651</v>
      </c>
      <c r="G43" s="3" t="s">
        <v>651</v>
      </c>
      <c r="H43" s="3" t="s">
        <v>898</v>
      </c>
      <c r="I43" s="3" t="s">
        <v>651</v>
      </c>
      <c r="J43" s="3" t="s">
        <v>899</v>
      </c>
      <c r="K43" s="3" t="s">
        <v>655</v>
      </c>
      <c r="L43" s="3" t="s">
        <v>900</v>
      </c>
    </row>
    <row r="44" spans="1:12" ht="58.75" customHeight="1">
      <c r="A44" s="3" t="s">
        <v>901</v>
      </c>
      <c r="B44" s="3" t="s">
        <v>902</v>
      </c>
      <c r="C44" s="3" t="s">
        <v>903</v>
      </c>
      <c r="D44" s="3" t="s">
        <v>904</v>
      </c>
      <c r="E44" s="3" t="s">
        <v>651</v>
      </c>
      <c r="F44" s="3" t="s">
        <v>651</v>
      </c>
      <c r="G44" s="3" t="s">
        <v>651</v>
      </c>
      <c r="H44" s="3" t="s">
        <v>905</v>
      </c>
      <c r="I44" s="3" t="s">
        <v>906</v>
      </c>
      <c r="J44" s="3" t="s">
        <v>904</v>
      </c>
      <c r="K44" s="3" t="s">
        <v>655</v>
      </c>
      <c r="L44" s="3" t="s">
        <v>907</v>
      </c>
    </row>
    <row r="45" spans="1:12" ht="58.75" customHeight="1">
      <c r="A45" s="3" t="s">
        <v>901</v>
      </c>
      <c r="B45" s="3" t="s">
        <v>29</v>
      </c>
      <c r="C45" s="3" t="s">
        <v>908</v>
      </c>
      <c r="D45" s="3" t="s">
        <v>909</v>
      </c>
      <c r="E45" s="3" t="s">
        <v>651</v>
      </c>
      <c r="F45" s="3" t="s">
        <v>651</v>
      </c>
      <c r="G45" s="3" t="s">
        <v>651</v>
      </c>
      <c r="H45" s="3" t="s">
        <v>910</v>
      </c>
      <c r="I45" s="3" t="s">
        <v>911</v>
      </c>
      <c r="J45" s="3" t="s">
        <v>912</v>
      </c>
      <c r="K45" s="3" t="s">
        <v>913</v>
      </c>
      <c r="L45" s="3" t="s">
        <v>914</v>
      </c>
    </row>
    <row r="46" spans="1:12" ht="58.75" customHeight="1">
      <c r="A46" s="3" t="s">
        <v>901</v>
      </c>
      <c r="B46" s="3" t="s">
        <v>29</v>
      </c>
      <c r="C46" s="3" t="s">
        <v>915</v>
      </c>
      <c r="D46" s="3" t="s">
        <v>916</v>
      </c>
      <c r="E46" s="3" t="s">
        <v>651</v>
      </c>
      <c r="F46" s="3" t="s">
        <v>651</v>
      </c>
      <c r="G46" s="3" t="s">
        <v>651</v>
      </c>
      <c r="H46" s="3" t="s">
        <v>917</v>
      </c>
      <c r="I46" s="3" t="s">
        <v>918</v>
      </c>
      <c r="J46" s="3" t="s">
        <v>919</v>
      </c>
      <c r="K46" s="3" t="s">
        <v>655</v>
      </c>
      <c r="L46" s="3" t="s">
        <v>920</v>
      </c>
    </row>
    <row r="47" spans="1:12" ht="58.75" customHeight="1">
      <c r="A47" s="3" t="s">
        <v>901</v>
      </c>
      <c r="B47" s="3" t="s">
        <v>29</v>
      </c>
      <c r="C47" s="3" t="s">
        <v>921</v>
      </c>
      <c r="D47" s="3" t="s">
        <v>922</v>
      </c>
      <c r="E47" s="3" t="s">
        <v>651</v>
      </c>
      <c r="F47" s="3" t="s">
        <v>923</v>
      </c>
      <c r="G47" s="3" t="s">
        <v>651</v>
      </c>
      <c r="H47" s="3" t="s">
        <v>924</v>
      </c>
      <c r="I47" s="3" t="s">
        <v>925</v>
      </c>
      <c r="J47" s="3" t="s">
        <v>926</v>
      </c>
      <c r="K47" s="3" t="s">
        <v>708</v>
      </c>
      <c r="L47" s="3" t="s">
        <v>927</v>
      </c>
    </row>
    <row r="48" spans="1:12" ht="58.75" customHeight="1">
      <c r="A48" s="3" t="s">
        <v>901</v>
      </c>
      <c r="B48" s="3" t="s">
        <v>33</v>
      </c>
      <c r="C48" s="3" t="s">
        <v>928</v>
      </c>
      <c r="D48" s="3" t="s">
        <v>929</v>
      </c>
      <c r="E48" s="3" t="s">
        <v>651</v>
      </c>
      <c r="F48" s="3" t="s">
        <v>651</v>
      </c>
      <c r="G48" s="3" t="s">
        <v>930</v>
      </c>
      <c r="H48" s="3" t="s">
        <v>931</v>
      </c>
      <c r="I48" s="3" t="s">
        <v>932</v>
      </c>
      <c r="J48" s="3" t="s">
        <v>933</v>
      </c>
      <c r="K48" s="3" t="s">
        <v>655</v>
      </c>
      <c r="L48" s="3" t="s">
        <v>934</v>
      </c>
    </row>
    <row r="49" spans="1:12" ht="58.75" customHeight="1">
      <c r="A49" s="3" t="s">
        <v>901</v>
      </c>
      <c r="B49" s="3" t="s">
        <v>33</v>
      </c>
      <c r="C49" s="3" t="s">
        <v>935</v>
      </c>
      <c r="D49" s="3" t="s">
        <v>936</v>
      </c>
      <c r="E49" s="3" t="s">
        <v>651</v>
      </c>
      <c r="F49" s="3" t="s">
        <v>651</v>
      </c>
      <c r="G49" s="3" t="s">
        <v>651</v>
      </c>
      <c r="H49" s="3" t="s">
        <v>937</v>
      </c>
      <c r="I49" s="3" t="s">
        <v>938</v>
      </c>
      <c r="J49" s="3" t="s">
        <v>939</v>
      </c>
      <c r="K49" s="3" t="s">
        <v>655</v>
      </c>
      <c r="L49" s="3" t="s">
        <v>940</v>
      </c>
    </row>
    <row r="50" spans="1:12" ht="58.75" customHeight="1">
      <c r="A50" s="3" t="s">
        <v>36</v>
      </c>
      <c r="B50" s="3" t="s">
        <v>941</v>
      </c>
      <c r="C50" s="3" t="s">
        <v>324</v>
      </c>
      <c r="D50" s="3" t="s">
        <v>942</v>
      </c>
      <c r="E50" s="3" t="s">
        <v>651</v>
      </c>
      <c r="F50" s="3" t="s">
        <v>943</v>
      </c>
      <c r="G50" s="3" t="s">
        <v>944</v>
      </c>
      <c r="H50" s="3" t="s">
        <v>945</v>
      </c>
      <c r="I50" s="3" t="s">
        <v>946</v>
      </c>
      <c r="J50" s="3" t="s">
        <v>947</v>
      </c>
      <c r="K50" s="3" t="s">
        <v>655</v>
      </c>
      <c r="L50" s="3" t="s">
        <v>948</v>
      </c>
    </row>
    <row r="51" spans="1:12" ht="58.75" customHeight="1">
      <c r="A51" s="3" t="s">
        <v>36</v>
      </c>
      <c r="B51" s="3" t="s">
        <v>949</v>
      </c>
      <c r="C51" s="3" t="s">
        <v>365</v>
      </c>
      <c r="D51" s="3" t="s">
        <v>950</v>
      </c>
      <c r="E51" s="3" t="s">
        <v>651</v>
      </c>
      <c r="F51" s="3" t="s">
        <v>943</v>
      </c>
      <c r="G51" s="3" t="s">
        <v>944</v>
      </c>
      <c r="H51" s="3" t="s">
        <v>951</v>
      </c>
      <c r="I51" s="3" t="s">
        <v>651</v>
      </c>
      <c r="J51" s="3" t="s">
        <v>952</v>
      </c>
      <c r="K51" s="3" t="s">
        <v>655</v>
      </c>
      <c r="L51" s="3" t="s">
        <v>953</v>
      </c>
    </row>
    <row r="52" spans="1:12" ht="58.75" customHeight="1">
      <c r="A52" s="3" t="s">
        <v>36</v>
      </c>
      <c r="B52" s="3" t="s">
        <v>954</v>
      </c>
      <c r="C52" s="3" t="s">
        <v>424</v>
      </c>
      <c r="D52" s="3" t="s">
        <v>955</v>
      </c>
      <c r="E52" s="3" t="s">
        <v>651</v>
      </c>
      <c r="F52" s="3" t="s">
        <v>956</v>
      </c>
      <c r="G52" s="3" t="s">
        <v>651</v>
      </c>
      <c r="H52" s="3" t="s">
        <v>957</v>
      </c>
      <c r="I52" s="3" t="s">
        <v>958</v>
      </c>
      <c r="J52" s="3" t="s">
        <v>959</v>
      </c>
      <c r="K52" s="3" t="s">
        <v>655</v>
      </c>
      <c r="L52" s="3" t="s">
        <v>960</v>
      </c>
    </row>
    <row r="53" spans="1:12" ht="58.75" customHeight="1">
      <c r="A53" s="3" t="s">
        <v>36</v>
      </c>
      <c r="B53" s="3" t="s">
        <v>954</v>
      </c>
      <c r="C53" s="3" t="s">
        <v>397</v>
      </c>
      <c r="D53" s="3" t="s">
        <v>961</v>
      </c>
      <c r="E53" s="3" t="s">
        <v>651</v>
      </c>
      <c r="F53" s="3" t="s">
        <v>943</v>
      </c>
      <c r="G53" s="3" t="s">
        <v>944</v>
      </c>
      <c r="H53" s="3" t="s">
        <v>962</v>
      </c>
      <c r="I53" s="3" t="s">
        <v>963</v>
      </c>
      <c r="J53" s="3" t="s">
        <v>964</v>
      </c>
      <c r="K53" s="3" t="s">
        <v>655</v>
      </c>
      <c r="L53" s="3" t="s">
        <v>965</v>
      </c>
    </row>
    <row r="54" spans="1:12" ht="58.75" customHeight="1">
      <c r="A54" s="3" t="s">
        <v>36</v>
      </c>
      <c r="B54" s="3" t="s">
        <v>954</v>
      </c>
      <c r="C54" s="3" t="s">
        <v>454</v>
      </c>
      <c r="D54" s="3" t="s">
        <v>966</v>
      </c>
      <c r="E54" s="3" t="s">
        <v>651</v>
      </c>
      <c r="F54" s="3" t="s">
        <v>967</v>
      </c>
      <c r="G54" s="3" t="s">
        <v>968</v>
      </c>
      <c r="H54" s="3" t="s">
        <v>969</v>
      </c>
      <c r="I54" s="3" t="s">
        <v>970</v>
      </c>
      <c r="J54" s="3" t="s">
        <v>459</v>
      </c>
      <c r="K54" s="3" t="s">
        <v>971</v>
      </c>
      <c r="L54" s="3" t="s">
        <v>972</v>
      </c>
    </row>
    <row r="55" spans="1:12" ht="58.75" customHeight="1">
      <c r="A55" s="3" t="s">
        <v>36</v>
      </c>
      <c r="B55" s="3" t="s">
        <v>973</v>
      </c>
      <c r="C55" s="3" t="s">
        <v>974</v>
      </c>
      <c r="D55" s="3" t="s">
        <v>975</v>
      </c>
      <c r="E55" s="3" t="s">
        <v>651</v>
      </c>
      <c r="F55" s="3" t="s">
        <v>943</v>
      </c>
      <c r="G55" s="3" t="s">
        <v>944</v>
      </c>
      <c r="H55" s="3" t="s">
        <v>951</v>
      </c>
      <c r="I55" s="3" t="s">
        <v>976</v>
      </c>
      <c r="J55" s="3" t="s">
        <v>977</v>
      </c>
      <c r="K55" s="3" t="s">
        <v>655</v>
      </c>
      <c r="L55" s="3" t="s">
        <v>978</v>
      </c>
    </row>
    <row r="56" spans="1:12" ht="58.75" customHeight="1">
      <c r="A56" s="3" t="s">
        <v>36</v>
      </c>
      <c r="B56" s="3" t="s">
        <v>973</v>
      </c>
      <c r="C56" s="3" t="s">
        <v>490</v>
      </c>
      <c r="D56" s="3" t="s">
        <v>979</v>
      </c>
      <c r="E56" s="3" t="s">
        <v>651</v>
      </c>
      <c r="F56" s="3" t="s">
        <v>651</v>
      </c>
      <c r="G56" s="3" t="s">
        <v>651</v>
      </c>
      <c r="H56" s="3" t="s">
        <v>980</v>
      </c>
      <c r="I56" s="3" t="s">
        <v>981</v>
      </c>
      <c r="J56" s="3" t="s">
        <v>982</v>
      </c>
      <c r="K56" s="3" t="s">
        <v>655</v>
      </c>
      <c r="L56" s="3" t="s">
        <v>983</v>
      </c>
    </row>
    <row r="57" spans="1:12" ht="58.75" customHeight="1">
      <c r="A57" s="3" t="s">
        <v>36</v>
      </c>
      <c r="B57" s="3" t="s">
        <v>984</v>
      </c>
      <c r="C57" s="3" t="s">
        <v>506</v>
      </c>
      <c r="D57" s="3" t="s">
        <v>985</v>
      </c>
      <c r="E57" s="3" t="s">
        <v>651</v>
      </c>
      <c r="F57" s="3" t="s">
        <v>651</v>
      </c>
      <c r="G57" s="3" t="s">
        <v>651</v>
      </c>
      <c r="H57" s="3" t="s">
        <v>986</v>
      </c>
      <c r="I57" s="3" t="s">
        <v>987</v>
      </c>
      <c r="J57" s="3" t="s">
        <v>988</v>
      </c>
      <c r="K57" s="3" t="s">
        <v>655</v>
      </c>
      <c r="L57" s="3" t="s">
        <v>989</v>
      </c>
    </row>
    <row r="58" spans="1:12" ht="58.75" customHeight="1">
      <c r="A58" s="3" t="s">
        <v>36</v>
      </c>
      <c r="B58" s="3" t="s">
        <v>941</v>
      </c>
      <c r="C58" s="3" t="s">
        <v>513</v>
      </c>
      <c r="D58" s="3" t="s">
        <v>519</v>
      </c>
      <c r="E58" s="3" t="s">
        <v>651</v>
      </c>
      <c r="F58" s="3" t="s">
        <v>651</v>
      </c>
      <c r="G58" s="3" t="s">
        <v>651</v>
      </c>
      <c r="H58" s="3" t="s">
        <v>990</v>
      </c>
      <c r="I58" s="3" t="s">
        <v>991</v>
      </c>
      <c r="J58" s="3" t="s">
        <v>519</v>
      </c>
      <c r="K58" s="3" t="s">
        <v>655</v>
      </c>
      <c r="L58" s="3" t="s">
        <v>992</v>
      </c>
    </row>
    <row r="59" spans="1:12" ht="58.75" customHeight="1">
      <c r="A59" s="3" t="s">
        <v>36</v>
      </c>
      <c r="B59" s="3" t="s">
        <v>973</v>
      </c>
      <c r="C59" s="3" t="s">
        <v>536</v>
      </c>
      <c r="D59" s="3" t="s">
        <v>542</v>
      </c>
      <c r="E59" s="3" t="s">
        <v>651</v>
      </c>
      <c r="F59" s="3" t="s">
        <v>651</v>
      </c>
      <c r="G59" s="3" t="s">
        <v>651</v>
      </c>
      <c r="H59" s="3" t="s">
        <v>993</v>
      </c>
      <c r="I59" s="3" t="s">
        <v>994</v>
      </c>
      <c r="J59" s="3" t="s">
        <v>542</v>
      </c>
      <c r="K59" s="3" t="s">
        <v>995</v>
      </c>
      <c r="L59" s="3" t="s">
        <v>996</v>
      </c>
    </row>
    <row r="60" spans="1:12" ht="58.75" customHeight="1">
      <c r="A60" s="3" t="s">
        <v>36</v>
      </c>
      <c r="B60" s="3" t="s">
        <v>954</v>
      </c>
      <c r="C60" s="3" t="s">
        <v>522</v>
      </c>
      <c r="D60" s="3" t="s">
        <v>526</v>
      </c>
      <c r="E60" s="3" t="s">
        <v>651</v>
      </c>
      <c r="F60" s="3" t="s">
        <v>651</v>
      </c>
      <c r="G60" s="3" t="s">
        <v>651</v>
      </c>
      <c r="H60" s="3" t="s">
        <v>997</v>
      </c>
      <c r="I60" s="3" t="s">
        <v>998</v>
      </c>
      <c r="J60" s="3" t="s">
        <v>526</v>
      </c>
      <c r="K60" s="3" t="s">
        <v>995</v>
      </c>
      <c r="L60" s="3" t="s">
        <v>999</v>
      </c>
    </row>
    <row r="61" spans="1:12" ht="58.75" customHeight="1">
      <c r="A61" s="3" t="s">
        <v>36</v>
      </c>
      <c r="B61" s="3" t="s">
        <v>941</v>
      </c>
      <c r="C61" s="3" t="s">
        <v>529</v>
      </c>
      <c r="D61" s="3" t="s">
        <v>533</v>
      </c>
      <c r="E61" s="3" t="s">
        <v>651</v>
      </c>
      <c r="F61" s="3" t="s">
        <v>651</v>
      </c>
      <c r="G61" s="3" t="s">
        <v>651</v>
      </c>
      <c r="H61" s="3" t="s">
        <v>1000</v>
      </c>
      <c r="I61" s="3" t="s">
        <v>1001</v>
      </c>
      <c r="J61" s="3" t="s">
        <v>533</v>
      </c>
      <c r="K61" s="3" t="s">
        <v>995</v>
      </c>
      <c r="L61" s="3" t="s">
        <v>1002</v>
      </c>
    </row>
    <row r="62" spans="1:12" ht="58.75" customHeight="1">
      <c r="A62" s="3" t="s">
        <v>36</v>
      </c>
      <c r="B62" s="3" t="s">
        <v>954</v>
      </c>
      <c r="C62" s="3" t="s">
        <v>1003</v>
      </c>
      <c r="D62" s="3" t="s">
        <v>1004</v>
      </c>
      <c r="E62" s="3" t="s">
        <v>651</v>
      </c>
      <c r="F62" s="3" t="s">
        <v>651</v>
      </c>
      <c r="G62" s="3" t="s">
        <v>651</v>
      </c>
      <c r="H62" s="3" t="s">
        <v>1005</v>
      </c>
      <c r="I62" s="3" t="s">
        <v>1006</v>
      </c>
      <c r="J62" s="3" t="s">
        <v>1004</v>
      </c>
      <c r="K62" s="3" t="s">
        <v>995</v>
      </c>
      <c r="L62" s="3" t="s">
        <v>1007</v>
      </c>
    </row>
    <row r="63" spans="1:12" ht="58.75" customHeight="1">
      <c r="A63" s="3" t="s">
        <v>36</v>
      </c>
      <c r="B63" s="3" t="s">
        <v>954</v>
      </c>
      <c r="C63" s="3" t="s">
        <v>1008</v>
      </c>
      <c r="D63" s="3" t="s">
        <v>1009</v>
      </c>
      <c r="E63" s="3" t="s">
        <v>651</v>
      </c>
      <c r="F63" s="3" t="s">
        <v>651</v>
      </c>
      <c r="G63" s="3" t="s">
        <v>651</v>
      </c>
      <c r="H63" s="3" t="s">
        <v>1010</v>
      </c>
      <c r="I63" s="3" t="s">
        <v>1011</v>
      </c>
      <c r="J63" s="3" t="s">
        <v>1009</v>
      </c>
      <c r="K63" s="3" t="s">
        <v>995</v>
      </c>
      <c r="L63" s="3" t="s">
        <v>1012</v>
      </c>
    </row>
    <row r="64" spans="1:12" ht="58.75" customHeight="1">
      <c r="A64" s="3" t="s">
        <v>36</v>
      </c>
      <c r="B64" s="3" t="s">
        <v>941</v>
      </c>
      <c r="C64" s="3" t="s">
        <v>1013</v>
      </c>
      <c r="D64" s="3" t="s">
        <v>1014</v>
      </c>
      <c r="E64" s="3" t="s">
        <v>651</v>
      </c>
      <c r="F64" s="3" t="s">
        <v>1015</v>
      </c>
      <c r="G64" s="3" t="s">
        <v>1016</v>
      </c>
      <c r="H64" s="3" t="s">
        <v>1017</v>
      </c>
      <c r="I64" s="3" t="s">
        <v>651</v>
      </c>
      <c r="J64" s="3" t="s">
        <v>1014</v>
      </c>
      <c r="K64" s="3" t="s">
        <v>995</v>
      </c>
      <c r="L64" s="3" t="s">
        <v>1018</v>
      </c>
    </row>
  </sheetData>
  <mergeCells count="3">
    <mergeCell ref="A2:L2"/>
    <mergeCell ref="A3:L3"/>
    <mergeCell ref="N2:Q2"/>
  </mergeCell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93"/>
  <sheetViews>
    <sheetView topLeftCell="A28" workbookViewId="0">
      <selection activeCell="B1" sqref="B1:J1048576"/>
    </sheetView>
  </sheetViews>
  <sheetFormatPr baseColWidth="10" defaultColWidth="8.83203125" defaultRowHeight="15"/>
  <cols>
    <col min="1" max="1" width="20" customWidth="1"/>
    <col min="2" max="2" width="32" style="73" customWidth="1"/>
    <col min="3" max="3" width="24" style="73" customWidth="1"/>
    <col min="4" max="4" width="22" style="73" customWidth="1"/>
    <col min="5" max="5" width="14" style="73" customWidth="1"/>
    <col min="6" max="6" width="26" style="73" customWidth="1"/>
    <col min="7" max="7" width="14" style="73" customWidth="1"/>
    <col min="8" max="8" width="28" style="73" customWidth="1"/>
    <col min="9" max="9" width="16" style="73" customWidth="1"/>
    <col min="10" max="10" width="18" style="73" customWidth="1"/>
    <col min="11" max="11" width="12" customWidth="1"/>
    <col min="12" max="12" width="24" customWidth="1"/>
    <col min="13" max="13" width="40" customWidth="1"/>
    <col min="14" max="14" width="18" customWidth="1"/>
    <col min="15" max="16" width="28" customWidth="1"/>
    <col min="17" max="17" width="48" customWidth="1"/>
  </cols>
  <sheetData>
    <row r="1" spans="1:17" ht="185" customHeight="1"/>
    <row r="2" spans="1:17" ht="42.75" customHeight="1">
      <c r="A2" s="63" t="s">
        <v>1019</v>
      </c>
      <c r="B2" s="63"/>
      <c r="C2" s="63"/>
      <c r="D2" s="63"/>
      <c r="E2" s="63"/>
      <c r="F2" s="63"/>
      <c r="G2" s="63"/>
      <c r="H2" s="63"/>
      <c r="I2" s="63"/>
      <c r="J2" s="63"/>
      <c r="K2" s="63"/>
      <c r="L2" s="63"/>
      <c r="M2" s="63"/>
      <c r="N2" s="63"/>
      <c r="O2" s="63"/>
      <c r="P2" s="63"/>
      <c r="Q2" s="63"/>
    </row>
    <row r="3" spans="1:17" ht="48" customHeight="1">
      <c r="A3" s="68" t="s">
        <v>1020</v>
      </c>
      <c r="B3" s="68"/>
      <c r="C3" s="68"/>
      <c r="D3" s="68"/>
      <c r="E3" s="68"/>
      <c r="F3" s="68"/>
      <c r="G3" s="68"/>
      <c r="H3" s="68"/>
      <c r="I3" s="68"/>
      <c r="J3" s="68"/>
      <c r="K3" s="68"/>
      <c r="L3" s="68"/>
      <c r="M3" s="68"/>
      <c r="N3" s="68"/>
      <c r="O3" s="68"/>
      <c r="P3" s="68"/>
      <c r="Q3" s="68"/>
    </row>
    <row r="5" spans="1:17">
      <c r="A5" s="66" t="s">
        <v>1021</v>
      </c>
      <c r="B5" s="66"/>
      <c r="C5" s="66"/>
      <c r="D5" s="66" t="s">
        <v>1022</v>
      </c>
      <c r="E5" s="66"/>
      <c r="F5" s="66"/>
      <c r="G5" s="15"/>
      <c r="H5" s="66" t="s">
        <v>1023</v>
      </c>
      <c r="I5" s="66"/>
      <c r="J5" s="66"/>
      <c r="K5" s="28"/>
      <c r="L5" s="28"/>
      <c r="M5" s="28"/>
      <c r="N5" s="28"/>
      <c r="O5" s="66" t="s">
        <v>1024</v>
      </c>
      <c r="P5" s="66"/>
      <c r="Q5" s="66"/>
    </row>
    <row r="6" spans="1:17" ht="37.25" customHeight="1">
      <c r="A6" s="12" t="s">
        <v>49</v>
      </c>
      <c r="B6" s="74" t="s">
        <v>37</v>
      </c>
      <c r="C6" s="75" t="s">
        <v>1025</v>
      </c>
      <c r="D6" s="76" t="s">
        <v>1026</v>
      </c>
      <c r="E6" s="77">
        <v>20000</v>
      </c>
      <c r="F6" s="75" t="s">
        <v>1027</v>
      </c>
      <c r="H6" s="78" t="s">
        <v>1028</v>
      </c>
      <c r="I6" s="79">
        <f>SUM(I21:I81)</f>
        <v>250085</v>
      </c>
      <c r="J6" s="80" t="s">
        <v>1029</v>
      </c>
      <c r="O6" s="14" t="s">
        <v>1030</v>
      </c>
      <c r="P6" s="42" t="s">
        <v>1031</v>
      </c>
      <c r="Q6" s="42" t="s">
        <v>1032</v>
      </c>
    </row>
    <row r="7" spans="1:17" ht="37.25" customHeight="1">
      <c r="A7" s="12" t="s">
        <v>1033</v>
      </c>
      <c r="B7" s="74" t="s">
        <v>36</v>
      </c>
      <c r="C7" s="75" t="s">
        <v>1034</v>
      </c>
      <c r="D7" s="76" t="s">
        <v>1035</v>
      </c>
      <c r="E7" s="77">
        <v>0</v>
      </c>
      <c r="F7" s="75" t="s">
        <v>1036</v>
      </c>
      <c r="H7" s="78" t="s">
        <v>1037</v>
      </c>
      <c r="I7" s="79">
        <f>I6*$B$13</f>
        <v>37512.75</v>
      </c>
      <c r="J7" s="80" t="s">
        <v>1029</v>
      </c>
      <c r="O7" s="2" t="s">
        <v>1038</v>
      </c>
      <c r="P7" s="43">
        <f t="shared" ref="P7:P15" si="0">SUMIFS($I$21:$I$81,$A$21:$A$81,$O7)</f>
        <v>21835</v>
      </c>
      <c r="Q7" s="43">
        <f t="shared" ref="Q7:Q15" si="1">SUMIFS($J$21:$J$81,$A$21:$A$81,$O7)</f>
        <v>0</v>
      </c>
    </row>
    <row r="8" spans="1:17" ht="37.25" customHeight="1">
      <c r="A8" s="12" t="s">
        <v>1039</v>
      </c>
      <c r="B8" s="74" t="s">
        <v>1040</v>
      </c>
      <c r="C8" s="75" t="s">
        <v>1041</v>
      </c>
      <c r="D8" s="76" t="s">
        <v>1042</v>
      </c>
      <c r="E8" s="81">
        <f>'Australia Inputs'!B7</f>
        <v>6.5000000000000002E-2</v>
      </c>
      <c r="F8" s="75" t="s">
        <v>1043</v>
      </c>
      <c r="H8" s="78" t="s">
        <v>1044</v>
      </c>
      <c r="I8" s="79">
        <f>IF($E$11="Yes",MAX(0,(I6+I7)-$E$6)*$E$10,0)</f>
        <v>4013.9662499999999</v>
      </c>
      <c r="J8" s="80" t="s">
        <v>1029</v>
      </c>
      <c r="O8" s="2" t="s">
        <v>1045</v>
      </c>
      <c r="P8" s="43">
        <f t="shared" si="0"/>
        <v>6325.0000000000009</v>
      </c>
      <c r="Q8" s="43">
        <f t="shared" si="1"/>
        <v>660</v>
      </c>
    </row>
    <row r="9" spans="1:17" ht="37.25" customHeight="1">
      <c r="A9" s="12" t="s">
        <v>1046</v>
      </c>
      <c r="B9" s="74" t="s">
        <v>1047</v>
      </c>
      <c r="C9" s="75" t="s">
        <v>1048</v>
      </c>
      <c r="D9" s="76" t="s">
        <v>1049</v>
      </c>
      <c r="E9" s="82">
        <v>7</v>
      </c>
      <c r="F9" s="75" t="s">
        <v>1050</v>
      </c>
      <c r="H9" s="78" t="s">
        <v>1051</v>
      </c>
      <c r="I9" s="79">
        <f>I6+I7+I8</f>
        <v>291611.71625</v>
      </c>
      <c r="J9" s="80" t="s">
        <v>1029</v>
      </c>
      <c r="O9" s="2" t="s">
        <v>1052</v>
      </c>
      <c r="P9" s="43">
        <f t="shared" si="0"/>
        <v>24475</v>
      </c>
      <c r="Q9" s="43">
        <f t="shared" si="1"/>
        <v>0</v>
      </c>
    </row>
    <row r="10" spans="1:17" ht="37.25" customHeight="1">
      <c r="A10" s="12" t="s">
        <v>1053</v>
      </c>
      <c r="B10" s="74">
        <v>30</v>
      </c>
      <c r="C10" s="75" t="s">
        <v>1054</v>
      </c>
      <c r="D10" s="76" t="s">
        <v>1055</v>
      </c>
      <c r="E10" s="82">
        <v>1.4999999999999999E-2</v>
      </c>
      <c r="F10" s="75" t="s">
        <v>1056</v>
      </c>
      <c r="H10" s="78" t="s">
        <v>1057</v>
      </c>
      <c r="I10" s="79">
        <f>SUM(J21:J81)</f>
        <v>1441</v>
      </c>
      <c r="J10" s="80" t="s">
        <v>1029</v>
      </c>
      <c r="O10" s="2" t="s">
        <v>1058</v>
      </c>
      <c r="P10" s="43">
        <f t="shared" si="0"/>
        <v>65450.000000000007</v>
      </c>
      <c r="Q10" s="43">
        <f t="shared" si="1"/>
        <v>0</v>
      </c>
    </row>
    <row r="11" spans="1:17" ht="37.25" customHeight="1">
      <c r="A11" s="12" t="s">
        <v>1059</v>
      </c>
      <c r="B11" s="74" t="s">
        <v>1060</v>
      </c>
      <c r="C11" s="75" t="s">
        <v>1061</v>
      </c>
      <c r="D11" s="76" t="s">
        <v>1062</v>
      </c>
      <c r="E11" s="74" t="s">
        <v>1063</v>
      </c>
      <c r="F11" s="75" t="s">
        <v>1064</v>
      </c>
      <c r="H11" s="78" t="s">
        <v>1065</v>
      </c>
      <c r="I11" s="79">
        <f>IF($E$11="Yes",IF($E$7&gt;0,$E$7,MAX(0,I9-$E$6)),0)</f>
        <v>271611.71625</v>
      </c>
      <c r="J11" s="80" t="s">
        <v>1029</v>
      </c>
      <c r="O11" s="2" t="s">
        <v>1066</v>
      </c>
      <c r="P11" s="43">
        <f t="shared" si="0"/>
        <v>45100</v>
      </c>
      <c r="Q11" s="43">
        <f t="shared" si="1"/>
        <v>0</v>
      </c>
    </row>
    <row r="12" spans="1:17" ht="37.25" customHeight="1">
      <c r="A12" s="12" t="s">
        <v>1067</v>
      </c>
      <c r="B12" s="83">
        <v>0.1</v>
      </c>
      <c r="C12" s="75" t="s">
        <v>1068</v>
      </c>
      <c r="D12" s="76" t="s">
        <v>1069</v>
      </c>
      <c r="E12" s="77">
        <v>2500</v>
      </c>
      <c r="F12" s="75" t="s">
        <v>1070</v>
      </c>
      <c r="H12" s="78" t="s">
        <v>1071</v>
      </c>
      <c r="I12" s="79">
        <f>IF(I11&gt;0,-PMT($E$8/12,$E$9*12,I11),0)</f>
        <v>4033.2809254593867</v>
      </c>
      <c r="J12" s="80" t="s">
        <v>1029</v>
      </c>
      <c r="O12" s="2" t="s">
        <v>1072</v>
      </c>
      <c r="P12" s="43">
        <f t="shared" si="0"/>
        <v>46750</v>
      </c>
      <c r="Q12" s="43">
        <f t="shared" si="1"/>
        <v>0</v>
      </c>
    </row>
    <row r="13" spans="1:17" ht="37.25" customHeight="1">
      <c r="A13" s="12" t="s">
        <v>1073</v>
      </c>
      <c r="B13" s="83">
        <v>0.15</v>
      </c>
      <c r="C13" s="75" t="s">
        <v>1074</v>
      </c>
      <c r="D13" s="76" t="s">
        <v>1075</v>
      </c>
      <c r="E13" s="84">
        <v>46193</v>
      </c>
      <c r="F13" s="75" t="s">
        <v>1076</v>
      </c>
      <c r="H13" s="78" t="s">
        <v>1077</v>
      </c>
      <c r="I13" s="79">
        <f>I10+I12</f>
        <v>5474.2809254593867</v>
      </c>
      <c r="J13" s="80" t="s">
        <v>1029</v>
      </c>
      <c r="O13" s="2" t="s">
        <v>1078</v>
      </c>
      <c r="P13" s="43">
        <f t="shared" si="0"/>
        <v>38500</v>
      </c>
      <c r="Q13" s="43">
        <f t="shared" si="1"/>
        <v>0</v>
      </c>
    </row>
    <row r="14" spans="1:17" ht="37.25" customHeight="1">
      <c r="A14" s="12" t="s">
        <v>1079</v>
      </c>
      <c r="B14" s="74">
        <v>250</v>
      </c>
      <c r="C14" s="75" t="s">
        <v>1080</v>
      </c>
      <c r="D14" s="76" t="s">
        <v>1081</v>
      </c>
      <c r="E14" s="74" t="s">
        <v>1082</v>
      </c>
      <c r="F14" s="75" t="s">
        <v>1083</v>
      </c>
      <c r="H14" s="78" t="s">
        <v>1084</v>
      </c>
      <c r="I14" s="79">
        <f>IF($B$10&gt;0,I9/$B$10,0)</f>
        <v>9720.3905416666657</v>
      </c>
      <c r="J14" s="80" t="s">
        <v>1029</v>
      </c>
      <c r="O14" s="2" t="s">
        <v>1085</v>
      </c>
      <c r="P14" s="43">
        <f t="shared" si="0"/>
        <v>1650</v>
      </c>
      <c r="Q14" s="43">
        <f t="shared" si="1"/>
        <v>275</v>
      </c>
    </row>
    <row r="15" spans="1:17" ht="37.25" customHeight="1">
      <c r="A15" s="12" t="s">
        <v>1086</v>
      </c>
      <c r="B15" s="74">
        <v>3</v>
      </c>
      <c r="C15" s="75" t="s">
        <v>1087</v>
      </c>
      <c r="D15" s="76" t="s">
        <v>12</v>
      </c>
      <c r="E15" s="74" t="s">
        <v>1088</v>
      </c>
      <c r="F15" s="75" t="s">
        <v>1089</v>
      </c>
      <c r="H15" s="78" t="s">
        <v>1090</v>
      </c>
      <c r="I15" s="79">
        <f>$E$6-I9</f>
        <v>-271611.71625</v>
      </c>
      <c r="J15" s="80" t="s">
        <v>1029</v>
      </c>
      <c r="O15" s="2" t="s">
        <v>1091</v>
      </c>
      <c r="P15" s="43">
        <f t="shared" si="0"/>
        <v>0</v>
      </c>
      <c r="Q15" s="43">
        <f t="shared" si="1"/>
        <v>506</v>
      </c>
    </row>
    <row r="16" spans="1:17" ht="37.25" customHeight="1">
      <c r="H16" s="78" t="s">
        <v>1092</v>
      </c>
      <c r="I16" s="79">
        <f>$E$12-I13</f>
        <v>-2974.2809254593867</v>
      </c>
      <c r="J16" s="80" t="s">
        <v>1029</v>
      </c>
    </row>
    <row r="17" spans="1:17" ht="16">
      <c r="A17" s="39" t="s">
        <v>1093</v>
      </c>
      <c r="B17" s="85"/>
      <c r="C17" s="85"/>
      <c r="D17" s="85"/>
      <c r="E17" s="85"/>
      <c r="F17" s="85"/>
      <c r="G17" s="85"/>
      <c r="H17" s="85"/>
      <c r="I17" s="85"/>
      <c r="J17" s="85"/>
      <c r="K17" s="39"/>
      <c r="L17" s="39"/>
      <c r="M17" s="39"/>
    </row>
    <row r="18" spans="1:17" ht="128">
      <c r="A18" s="2" t="s">
        <v>1094</v>
      </c>
      <c r="B18" s="86"/>
      <c r="C18" s="86"/>
      <c r="D18" s="86"/>
      <c r="E18" s="86"/>
      <c r="F18" s="86"/>
      <c r="G18" s="86"/>
      <c r="H18" s="86"/>
      <c r="I18" s="86"/>
      <c r="J18" s="86"/>
      <c r="K18" s="2"/>
      <c r="L18" s="2"/>
      <c r="M18" s="2"/>
    </row>
    <row r="20" spans="1:17" ht="40" customHeight="1">
      <c r="A20" s="15" t="s">
        <v>1030</v>
      </c>
      <c r="B20" s="15" t="s">
        <v>1095</v>
      </c>
      <c r="C20" s="15" t="s">
        <v>1096</v>
      </c>
      <c r="D20" s="15" t="s">
        <v>1097</v>
      </c>
      <c r="E20" s="15" t="s">
        <v>1098</v>
      </c>
      <c r="F20" s="15" t="s">
        <v>1099</v>
      </c>
      <c r="G20" s="15" t="s">
        <v>1100</v>
      </c>
      <c r="H20" s="15" t="s">
        <v>1101</v>
      </c>
      <c r="I20" s="15" t="s">
        <v>1031</v>
      </c>
      <c r="J20" s="15" t="s">
        <v>1032</v>
      </c>
      <c r="K20" s="15" t="s">
        <v>1102</v>
      </c>
      <c r="L20" s="15" t="s">
        <v>1103</v>
      </c>
      <c r="M20" s="15" t="s">
        <v>12</v>
      </c>
      <c r="N20" s="28" t="s">
        <v>1104</v>
      </c>
      <c r="O20" s="28" t="s">
        <v>1105</v>
      </c>
      <c r="P20" s="28" t="s">
        <v>1106</v>
      </c>
      <c r="Q20" s="28" t="s">
        <v>1107</v>
      </c>
    </row>
    <row r="21" spans="1:17" ht="45.25" customHeight="1">
      <c r="A21" s="3" t="s">
        <v>1038</v>
      </c>
      <c r="B21" s="86" t="s">
        <v>1108</v>
      </c>
      <c r="C21" s="87" t="s">
        <v>1109</v>
      </c>
      <c r="D21" s="87" t="s">
        <v>1110</v>
      </c>
      <c r="E21" s="87">
        <v>1</v>
      </c>
      <c r="F21" s="88" t="s">
        <v>1111</v>
      </c>
      <c r="G21" s="89">
        <v>120000</v>
      </c>
      <c r="H21" s="90">
        <f t="shared" ref="H21:H52" si="2">$B$12</f>
        <v>0.1</v>
      </c>
      <c r="I21" s="91">
        <f t="shared" ref="I21:I52" si="3">IF($C21="Y",IF($D21="One-off",$E21*$G21*(1+$H21),0),0)</f>
        <v>0</v>
      </c>
      <c r="J21" s="91">
        <f t="shared" ref="J21:J52" si="4">IF($C21="Y",IF($D21="Monthly",$E21*$G21*(1+$H21),IF($D21="Annual",$E21*$G21*(1+$H21)/12,0)),0)</f>
        <v>0</v>
      </c>
      <c r="K21" s="13" t="s">
        <v>1063</v>
      </c>
      <c r="L21" s="13"/>
      <c r="M21" s="3" t="s">
        <v>1112</v>
      </c>
      <c r="N21" s="40" t="s">
        <v>1113</v>
      </c>
      <c r="O21" s="40" t="s">
        <v>1114</v>
      </c>
      <c r="P21" s="40" t="s">
        <v>1115</v>
      </c>
      <c r="Q21" s="2" t="s">
        <v>1116</v>
      </c>
    </row>
    <row r="22" spans="1:17" ht="45.25" customHeight="1">
      <c r="A22" s="3" t="s">
        <v>1038</v>
      </c>
      <c r="B22" s="86" t="s">
        <v>1117</v>
      </c>
      <c r="C22" s="87" t="s">
        <v>1109</v>
      </c>
      <c r="D22" s="87" t="s">
        <v>1110</v>
      </c>
      <c r="E22" s="87">
        <v>1</v>
      </c>
      <c r="F22" s="88" t="s">
        <v>1118</v>
      </c>
      <c r="G22" s="89">
        <v>60000</v>
      </c>
      <c r="H22" s="90">
        <f t="shared" si="2"/>
        <v>0.1</v>
      </c>
      <c r="I22" s="91">
        <f t="shared" si="3"/>
        <v>0</v>
      </c>
      <c r="J22" s="91">
        <f t="shared" si="4"/>
        <v>0</v>
      </c>
      <c r="K22" s="13" t="s">
        <v>1063</v>
      </c>
      <c r="L22" s="13"/>
      <c r="M22" s="3" t="s">
        <v>1119</v>
      </c>
      <c r="N22" s="40" t="s">
        <v>1113</v>
      </c>
      <c r="O22" s="40" t="s">
        <v>1120</v>
      </c>
      <c r="P22" s="40" t="s">
        <v>1121</v>
      </c>
      <c r="Q22" s="2" t="s">
        <v>1122</v>
      </c>
    </row>
    <row r="23" spans="1:17" ht="45.25" customHeight="1">
      <c r="A23" s="3" t="s">
        <v>1038</v>
      </c>
      <c r="B23" s="86" t="s">
        <v>1123</v>
      </c>
      <c r="C23" s="87" t="s">
        <v>1124</v>
      </c>
      <c r="D23" s="87" t="s">
        <v>1110</v>
      </c>
      <c r="E23" s="87">
        <v>1</v>
      </c>
      <c r="F23" s="88" t="s">
        <v>1125</v>
      </c>
      <c r="G23" s="89">
        <v>15850</v>
      </c>
      <c r="H23" s="90">
        <f t="shared" si="2"/>
        <v>0.1</v>
      </c>
      <c r="I23" s="91">
        <f t="shared" si="3"/>
        <v>17435</v>
      </c>
      <c r="J23" s="91">
        <f t="shared" si="4"/>
        <v>0</v>
      </c>
      <c r="K23" s="13" t="s">
        <v>1063</v>
      </c>
      <c r="L23" s="13" t="s">
        <v>504</v>
      </c>
      <c r="M23" s="3" t="s">
        <v>1126</v>
      </c>
      <c r="N23" s="40" t="s">
        <v>1113</v>
      </c>
      <c r="O23" s="40" t="s">
        <v>1127</v>
      </c>
      <c r="P23" s="40" t="s">
        <v>1128</v>
      </c>
      <c r="Q23" s="2" t="s">
        <v>1129</v>
      </c>
    </row>
    <row r="24" spans="1:17" ht="45.25" customHeight="1">
      <c r="A24" s="3" t="s">
        <v>1038</v>
      </c>
      <c r="B24" s="86" t="s">
        <v>1130</v>
      </c>
      <c r="C24" s="87" t="s">
        <v>1124</v>
      </c>
      <c r="D24" s="87" t="s">
        <v>1110</v>
      </c>
      <c r="E24" s="87">
        <v>1</v>
      </c>
      <c r="F24" s="88" t="s">
        <v>1131</v>
      </c>
      <c r="G24" s="89">
        <v>2500</v>
      </c>
      <c r="H24" s="90">
        <f t="shared" si="2"/>
        <v>0.1</v>
      </c>
      <c r="I24" s="91">
        <f t="shared" si="3"/>
        <v>2750</v>
      </c>
      <c r="J24" s="91">
        <f t="shared" si="4"/>
        <v>0</v>
      </c>
      <c r="K24" s="13" t="s">
        <v>1063</v>
      </c>
      <c r="L24" s="13"/>
      <c r="M24" s="3" t="s">
        <v>1132</v>
      </c>
      <c r="N24" s="40" t="s">
        <v>1113</v>
      </c>
      <c r="O24" s="40" t="s">
        <v>1133</v>
      </c>
      <c r="P24" s="40" t="s">
        <v>1134</v>
      </c>
      <c r="Q24" s="2" t="s">
        <v>1135</v>
      </c>
    </row>
    <row r="25" spans="1:17" ht="45.25" customHeight="1">
      <c r="A25" s="3" t="s">
        <v>1038</v>
      </c>
      <c r="B25" s="86" t="s">
        <v>1136</v>
      </c>
      <c r="C25" s="87" t="s">
        <v>1124</v>
      </c>
      <c r="D25" s="87" t="s">
        <v>1110</v>
      </c>
      <c r="E25" s="87">
        <v>1</v>
      </c>
      <c r="F25" s="88" t="s">
        <v>1131</v>
      </c>
      <c r="G25" s="89">
        <v>1500</v>
      </c>
      <c r="H25" s="90">
        <f t="shared" si="2"/>
        <v>0.1</v>
      </c>
      <c r="I25" s="91">
        <f t="shared" si="3"/>
        <v>1650.0000000000002</v>
      </c>
      <c r="J25" s="91">
        <f t="shared" si="4"/>
        <v>0</v>
      </c>
      <c r="K25" s="13" t="s">
        <v>1063</v>
      </c>
      <c r="L25" s="13"/>
      <c r="M25" s="3" t="s">
        <v>1137</v>
      </c>
      <c r="N25" s="40" t="s">
        <v>1113</v>
      </c>
      <c r="O25" s="40" t="s">
        <v>1133</v>
      </c>
      <c r="P25" s="40" t="s">
        <v>1134</v>
      </c>
      <c r="Q25" s="2" t="s">
        <v>1138</v>
      </c>
    </row>
    <row r="26" spans="1:17" ht="45.25" customHeight="1">
      <c r="A26" s="3" t="s">
        <v>1045</v>
      </c>
      <c r="B26" s="86" t="s">
        <v>1139</v>
      </c>
      <c r="C26" s="87" t="s">
        <v>1109</v>
      </c>
      <c r="D26" s="87" t="s">
        <v>1110</v>
      </c>
      <c r="E26" s="87">
        <v>1</v>
      </c>
      <c r="F26" s="88" t="s">
        <v>1140</v>
      </c>
      <c r="G26" s="89">
        <v>50000</v>
      </c>
      <c r="H26" s="90">
        <f t="shared" si="2"/>
        <v>0.1</v>
      </c>
      <c r="I26" s="91">
        <f t="shared" si="3"/>
        <v>0</v>
      </c>
      <c r="J26" s="91">
        <f t="shared" si="4"/>
        <v>0</v>
      </c>
      <c r="K26" s="13" t="s">
        <v>1063</v>
      </c>
      <c r="L26" s="13"/>
      <c r="M26" s="3" t="s">
        <v>1141</v>
      </c>
      <c r="N26" s="40" t="s">
        <v>1113</v>
      </c>
      <c r="O26" s="40" t="s">
        <v>1142</v>
      </c>
      <c r="P26" s="40" t="s">
        <v>1143</v>
      </c>
      <c r="Q26" s="2" t="s">
        <v>1144</v>
      </c>
    </row>
    <row r="27" spans="1:17" ht="45.25" customHeight="1">
      <c r="A27" s="3" t="s">
        <v>1045</v>
      </c>
      <c r="B27" s="86" t="s">
        <v>1145</v>
      </c>
      <c r="C27" s="87" t="s">
        <v>1124</v>
      </c>
      <c r="D27" s="87" t="s">
        <v>1082</v>
      </c>
      <c r="E27" s="87">
        <v>1</v>
      </c>
      <c r="F27" s="88" t="s">
        <v>1146</v>
      </c>
      <c r="G27" s="89">
        <v>600</v>
      </c>
      <c r="H27" s="90">
        <f t="shared" si="2"/>
        <v>0.1</v>
      </c>
      <c r="I27" s="91">
        <f t="shared" si="3"/>
        <v>0</v>
      </c>
      <c r="J27" s="91">
        <f t="shared" si="4"/>
        <v>660</v>
      </c>
      <c r="K27" s="13" t="s">
        <v>1147</v>
      </c>
      <c r="L27" s="13"/>
      <c r="M27" s="3" t="s">
        <v>1148</v>
      </c>
      <c r="N27" s="40" t="s">
        <v>1149</v>
      </c>
      <c r="O27" s="40" t="s">
        <v>1142</v>
      </c>
      <c r="P27" s="40" t="s">
        <v>1150</v>
      </c>
      <c r="Q27" s="2" t="s">
        <v>1151</v>
      </c>
    </row>
    <row r="28" spans="1:17" ht="45.25" customHeight="1">
      <c r="A28" s="3" t="s">
        <v>1045</v>
      </c>
      <c r="B28" s="86" t="s">
        <v>1152</v>
      </c>
      <c r="C28" s="87" t="s">
        <v>1124</v>
      </c>
      <c r="D28" s="87" t="s">
        <v>1110</v>
      </c>
      <c r="E28" s="87">
        <v>1</v>
      </c>
      <c r="F28" s="88" t="s">
        <v>1131</v>
      </c>
      <c r="G28" s="89">
        <v>750</v>
      </c>
      <c r="H28" s="90">
        <f t="shared" si="2"/>
        <v>0.1</v>
      </c>
      <c r="I28" s="91">
        <f t="shared" si="3"/>
        <v>825.00000000000011</v>
      </c>
      <c r="J28" s="91">
        <f t="shared" si="4"/>
        <v>0</v>
      </c>
      <c r="K28" s="13" t="s">
        <v>1063</v>
      </c>
      <c r="L28" s="13"/>
      <c r="M28" s="3" t="s">
        <v>1153</v>
      </c>
      <c r="N28" s="40" t="s">
        <v>1113</v>
      </c>
      <c r="O28" s="40" t="s">
        <v>1154</v>
      </c>
      <c r="P28" s="40" t="s">
        <v>1155</v>
      </c>
      <c r="Q28" s="2" t="s">
        <v>1156</v>
      </c>
    </row>
    <row r="29" spans="1:17" ht="45.25" customHeight="1">
      <c r="A29" s="3" t="s">
        <v>1045</v>
      </c>
      <c r="B29" s="86" t="s">
        <v>1157</v>
      </c>
      <c r="C29" s="87" t="s">
        <v>1124</v>
      </c>
      <c r="D29" s="87" t="s">
        <v>1110</v>
      </c>
      <c r="E29" s="87">
        <v>1</v>
      </c>
      <c r="F29" s="88" t="s">
        <v>1131</v>
      </c>
      <c r="G29" s="89">
        <v>3500</v>
      </c>
      <c r="H29" s="90">
        <f t="shared" si="2"/>
        <v>0.1</v>
      </c>
      <c r="I29" s="91">
        <f t="shared" si="3"/>
        <v>3850.0000000000005</v>
      </c>
      <c r="J29" s="91">
        <f t="shared" si="4"/>
        <v>0</v>
      </c>
      <c r="K29" s="13" t="s">
        <v>1063</v>
      </c>
      <c r="L29" s="13"/>
      <c r="M29" s="3" t="s">
        <v>1158</v>
      </c>
      <c r="N29" s="40" t="s">
        <v>1113</v>
      </c>
      <c r="O29" s="40" t="s">
        <v>1154</v>
      </c>
      <c r="P29" s="40" t="s">
        <v>1155</v>
      </c>
      <c r="Q29" s="2" t="s">
        <v>1156</v>
      </c>
    </row>
    <row r="30" spans="1:17" ht="45.25" customHeight="1">
      <c r="A30" s="3" t="s">
        <v>1045</v>
      </c>
      <c r="B30" s="86" t="s">
        <v>1159</v>
      </c>
      <c r="C30" s="87" t="s">
        <v>1109</v>
      </c>
      <c r="D30" s="87" t="s">
        <v>1110</v>
      </c>
      <c r="E30" s="87">
        <v>1</v>
      </c>
      <c r="F30" s="88" t="s">
        <v>1131</v>
      </c>
      <c r="G30" s="89">
        <v>2500</v>
      </c>
      <c r="H30" s="90">
        <f t="shared" si="2"/>
        <v>0.1</v>
      </c>
      <c r="I30" s="91">
        <f t="shared" si="3"/>
        <v>0</v>
      </c>
      <c r="J30" s="91">
        <f t="shared" si="4"/>
        <v>0</v>
      </c>
      <c r="K30" s="13" t="s">
        <v>1063</v>
      </c>
      <c r="L30" s="13"/>
      <c r="M30" s="3" t="s">
        <v>1160</v>
      </c>
      <c r="N30" s="40" t="s">
        <v>1113</v>
      </c>
      <c r="O30" s="40" t="s">
        <v>1142</v>
      </c>
      <c r="P30" s="40" t="s">
        <v>1143</v>
      </c>
      <c r="Q30" s="2" t="s">
        <v>1161</v>
      </c>
    </row>
    <row r="31" spans="1:17" ht="45.25" customHeight="1">
      <c r="A31" s="3" t="s">
        <v>1045</v>
      </c>
      <c r="B31" s="86" t="s">
        <v>1162</v>
      </c>
      <c r="C31" s="87" t="s">
        <v>1124</v>
      </c>
      <c r="D31" s="87" t="s">
        <v>1110</v>
      </c>
      <c r="E31" s="87">
        <v>1</v>
      </c>
      <c r="F31" s="88" t="s">
        <v>1131</v>
      </c>
      <c r="G31" s="89">
        <v>1500</v>
      </c>
      <c r="H31" s="90">
        <f t="shared" si="2"/>
        <v>0.1</v>
      </c>
      <c r="I31" s="91">
        <f t="shared" si="3"/>
        <v>1650.0000000000002</v>
      </c>
      <c r="J31" s="91">
        <f t="shared" si="4"/>
        <v>0</v>
      </c>
      <c r="K31" s="13" t="s">
        <v>1063</v>
      </c>
      <c r="L31" s="13"/>
      <c r="M31" s="3" t="s">
        <v>1163</v>
      </c>
      <c r="N31" s="40" t="s">
        <v>1113</v>
      </c>
      <c r="O31" s="40" t="s">
        <v>1154</v>
      </c>
      <c r="P31" s="40" t="s">
        <v>1164</v>
      </c>
      <c r="Q31" s="2" t="s">
        <v>1165</v>
      </c>
    </row>
    <row r="32" spans="1:17" ht="45.25" customHeight="1">
      <c r="A32" s="3" t="s">
        <v>1052</v>
      </c>
      <c r="B32" s="86" t="s">
        <v>1166</v>
      </c>
      <c r="C32" s="87" t="s">
        <v>1124</v>
      </c>
      <c r="D32" s="87" t="s">
        <v>1110</v>
      </c>
      <c r="E32" s="87">
        <f>$B$14</f>
        <v>250</v>
      </c>
      <c r="F32" s="88" t="s">
        <v>1167</v>
      </c>
      <c r="G32" s="89">
        <f>$B$15</f>
        <v>3</v>
      </c>
      <c r="H32" s="90">
        <f t="shared" si="2"/>
        <v>0.1</v>
      </c>
      <c r="I32" s="91">
        <f t="shared" si="3"/>
        <v>825.00000000000011</v>
      </c>
      <c r="J32" s="91">
        <f t="shared" si="4"/>
        <v>0</v>
      </c>
      <c r="K32" s="13" t="s">
        <v>1063</v>
      </c>
      <c r="L32" s="13"/>
      <c r="M32" s="3" t="s">
        <v>1168</v>
      </c>
      <c r="N32" s="40" t="s">
        <v>1113</v>
      </c>
      <c r="O32" s="40" t="s">
        <v>1154</v>
      </c>
      <c r="P32" s="40" t="s">
        <v>1169</v>
      </c>
      <c r="Q32" s="2" t="s">
        <v>1170</v>
      </c>
    </row>
    <row r="33" spans="1:17" ht="45.25" customHeight="1">
      <c r="A33" s="3" t="s">
        <v>1052</v>
      </c>
      <c r="B33" s="86" t="s">
        <v>1171</v>
      </c>
      <c r="C33" s="87" t="s">
        <v>1109</v>
      </c>
      <c r="D33" s="87" t="s">
        <v>1110</v>
      </c>
      <c r="E33" s="87">
        <f>$B$14</f>
        <v>250</v>
      </c>
      <c r="F33" s="88" t="s">
        <v>1131</v>
      </c>
      <c r="G33" s="89">
        <f>$B$15</f>
        <v>3</v>
      </c>
      <c r="H33" s="90">
        <f t="shared" si="2"/>
        <v>0.1</v>
      </c>
      <c r="I33" s="91">
        <f t="shared" si="3"/>
        <v>0</v>
      </c>
      <c r="J33" s="91">
        <f t="shared" si="4"/>
        <v>0</v>
      </c>
      <c r="K33" s="13" t="s">
        <v>1063</v>
      </c>
      <c r="L33" s="13" t="s">
        <v>331</v>
      </c>
      <c r="M33" s="3" t="s">
        <v>1172</v>
      </c>
      <c r="N33" s="40" t="s">
        <v>1113</v>
      </c>
      <c r="O33" s="40" t="s">
        <v>1154</v>
      </c>
      <c r="P33" s="40" t="s">
        <v>1155</v>
      </c>
      <c r="Q33" s="2" t="s">
        <v>1156</v>
      </c>
    </row>
    <row r="34" spans="1:17" ht="45.25" customHeight="1">
      <c r="A34" s="3" t="s">
        <v>1052</v>
      </c>
      <c r="B34" s="86" t="s">
        <v>1173</v>
      </c>
      <c r="C34" s="87" t="s">
        <v>1124</v>
      </c>
      <c r="D34" s="87" t="s">
        <v>1110</v>
      </c>
      <c r="E34" s="87">
        <v>1</v>
      </c>
      <c r="F34" s="88" t="s">
        <v>1131</v>
      </c>
      <c r="G34" s="89">
        <v>2500</v>
      </c>
      <c r="H34" s="90">
        <f t="shared" si="2"/>
        <v>0.1</v>
      </c>
      <c r="I34" s="91">
        <f t="shared" si="3"/>
        <v>2750</v>
      </c>
      <c r="J34" s="91">
        <f t="shared" si="4"/>
        <v>0</v>
      </c>
      <c r="K34" s="13" t="s">
        <v>1063</v>
      </c>
      <c r="L34" s="13"/>
      <c r="M34" s="3" t="s">
        <v>1174</v>
      </c>
      <c r="N34" s="40" t="s">
        <v>1113</v>
      </c>
      <c r="O34" s="40" t="s">
        <v>1154</v>
      </c>
      <c r="P34" s="40" t="s">
        <v>1175</v>
      </c>
      <c r="Q34" s="2" t="s">
        <v>1176</v>
      </c>
    </row>
    <row r="35" spans="1:17" ht="45.25" customHeight="1">
      <c r="A35" s="3" t="s">
        <v>1052</v>
      </c>
      <c r="B35" s="86" t="s">
        <v>1177</v>
      </c>
      <c r="C35" s="87" t="s">
        <v>1124</v>
      </c>
      <c r="D35" s="87" t="s">
        <v>1110</v>
      </c>
      <c r="E35" s="87">
        <v>1</v>
      </c>
      <c r="F35" s="88" t="s">
        <v>1131</v>
      </c>
      <c r="G35" s="89">
        <v>5000</v>
      </c>
      <c r="H35" s="90">
        <f t="shared" si="2"/>
        <v>0.1</v>
      </c>
      <c r="I35" s="91">
        <f t="shared" si="3"/>
        <v>5500</v>
      </c>
      <c r="J35" s="91">
        <f t="shared" si="4"/>
        <v>0</v>
      </c>
      <c r="K35" s="13" t="s">
        <v>1063</v>
      </c>
      <c r="L35" s="13"/>
      <c r="M35" s="3" t="s">
        <v>1178</v>
      </c>
      <c r="N35" s="40" t="s">
        <v>1113</v>
      </c>
      <c r="O35" s="40" t="s">
        <v>1154</v>
      </c>
      <c r="P35" s="40" t="s">
        <v>1175</v>
      </c>
      <c r="Q35" s="2" t="s">
        <v>1176</v>
      </c>
    </row>
    <row r="36" spans="1:17" ht="45.25" customHeight="1">
      <c r="A36" s="3" t="s">
        <v>1052</v>
      </c>
      <c r="B36" s="86" t="s">
        <v>1179</v>
      </c>
      <c r="C36" s="87" t="s">
        <v>1124</v>
      </c>
      <c r="D36" s="87" t="s">
        <v>1110</v>
      </c>
      <c r="E36" s="87">
        <v>1</v>
      </c>
      <c r="F36" s="88" t="s">
        <v>1131</v>
      </c>
      <c r="G36" s="89">
        <v>8000</v>
      </c>
      <c r="H36" s="90">
        <f t="shared" si="2"/>
        <v>0.1</v>
      </c>
      <c r="I36" s="91">
        <f t="shared" si="3"/>
        <v>8800</v>
      </c>
      <c r="J36" s="91">
        <f t="shared" si="4"/>
        <v>0</v>
      </c>
      <c r="K36" s="13" t="s">
        <v>1063</v>
      </c>
      <c r="L36" s="13"/>
      <c r="M36" s="3" t="s">
        <v>1180</v>
      </c>
      <c r="N36" s="40" t="s">
        <v>1113</v>
      </c>
      <c r="O36" s="40" t="s">
        <v>1154</v>
      </c>
      <c r="P36" s="40" t="s">
        <v>1175</v>
      </c>
      <c r="Q36" s="2" t="s">
        <v>1176</v>
      </c>
    </row>
    <row r="37" spans="1:17" ht="45.25" customHeight="1">
      <c r="A37" s="3" t="s">
        <v>1052</v>
      </c>
      <c r="B37" s="86" t="s">
        <v>1181</v>
      </c>
      <c r="C37" s="87" t="s">
        <v>1124</v>
      </c>
      <c r="D37" s="87" t="s">
        <v>1110</v>
      </c>
      <c r="E37" s="87">
        <v>1</v>
      </c>
      <c r="F37" s="88" t="s">
        <v>1131</v>
      </c>
      <c r="G37" s="89">
        <v>6000</v>
      </c>
      <c r="H37" s="90">
        <f t="shared" si="2"/>
        <v>0.1</v>
      </c>
      <c r="I37" s="91">
        <f t="shared" si="3"/>
        <v>6600.0000000000009</v>
      </c>
      <c r="J37" s="91">
        <f t="shared" si="4"/>
        <v>0</v>
      </c>
      <c r="K37" s="13" t="s">
        <v>1063</v>
      </c>
      <c r="L37" s="13"/>
      <c r="M37" s="3" t="s">
        <v>1182</v>
      </c>
      <c r="N37" s="40" t="s">
        <v>1113</v>
      </c>
      <c r="O37" s="40" t="s">
        <v>1154</v>
      </c>
      <c r="P37" s="40" t="s">
        <v>1175</v>
      </c>
      <c r="Q37" s="2" t="s">
        <v>1176</v>
      </c>
    </row>
    <row r="38" spans="1:17" ht="45.25" customHeight="1">
      <c r="A38" s="3" t="s">
        <v>1052</v>
      </c>
      <c r="B38" s="86" t="s">
        <v>1183</v>
      </c>
      <c r="C38" s="87" t="s">
        <v>1109</v>
      </c>
      <c r="D38" s="87" t="s">
        <v>1082</v>
      </c>
      <c r="E38" s="87">
        <v>1</v>
      </c>
      <c r="F38" s="88" t="s">
        <v>1146</v>
      </c>
      <c r="G38" s="89">
        <v>0</v>
      </c>
      <c r="H38" s="90">
        <f t="shared" si="2"/>
        <v>0.1</v>
      </c>
      <c r="I38" s="91">
        <f t="shared" si="3"/>
        <v>0</v>
      </c>
      <c r="J38" s="91">
        <f t="shared" si="4"/>
        <v>0</v>
      </c>
      <c r="K38" s="13" t="s">
        <v>1147</v>
      </c>
      <c r="L38" s="13"/>
      <c r="M38" s="3" t="s">
        <v>1184</v>
      </c>
      <c r="N38" s="40" t="s">
        <v>1149</v>
      </c>
      <c r="O38" s="40" t="s">
        <v>1154</v>
      </c>
      <c r="P38" s="40" t="s">
        <v>1185</v>
      </c>
      <c r="Q38" s="2" t="s">
        <v>1186</v>
      </c>
    </row>
    <row r="39" spans="1:17" ht="45.25" customHeight="1">
      <c r="A39" s="3" t="s">
        <v>1058</v>
      </c>
      <c r="B39" s="86" t="s">
        <v>1187</v>
      </c>
      <c r="C39" s="87" t="s">
        <v>1124</v>
      </c>
      <c r="D39" s="87" t="s">
        <v>1110</v>
      </c>
      <c r="E39" s="87">
        <v>1</v>
      </c>
      <c r="F39" s="88" t="s">
        <v>1131</v>
      </c>
      <c r="G39" s="89">
        <v>7000</v>
      </c>
      <c r="H39" s="90">
        <f t="shared" si="2"/>
        <v>0.1</v>
      </c>
      <c r="I39" s="91">
        <f t="shared" si="3"/>
        <v>7700.0000000000009</v>
      </c>
      <c r="J39" s="91">
        <f t="shared" si="4"/>
        <v>0</v>
      </c>
      <c r="K39" s="13" t="s">
        <v>1063</v>
      </c>
      <c r="L39" s="13"/>
      <c r="M39" s="3" t="s">
        <v>1188</v>
      </c>
      <c r="N39" s="40" t="s">
        <v>1113</v>
      </c>
      <c r="O39" s="40" t="s">
        <v>1189</v>
      </c>
      <c r="P39" s="40" t="s">
        <v>1190</v>
      </c>
      <c r="Q39" s="2" t="s">
        <v>1191</v>
      </c>
    </row>
    <row r="40" spans="1:17" ht="45.25" customHeight="1">
      <c r="A40" s="3" t="s">
        <v>1058</v>
      </c>
      <c r="B40" s="86" t="s">
        <v>1192</v>
      </c>
      <c r="C40" s="87" t="s">
        <v>1124</v>
      </c>
      <c r="D40" s="87" t="s">
        <v>1110</v>
      </c>
      <c r="E40" s="87">
        <v>1</v>
      </c>
      <c r="F40" s="88" t="s">
        <v>1131</v>
      </c>
      <c r="G40" s="89">
        <v>12000</v>
      </c>
      <c r="H40" s="90">
        <f t="shared" si="2"/>
        <v>0.1</v>
      </c>
      <c r="I40" s="91">
        <f t="shared" si="3"/>
        <v>13200.000000000002</v>
      </c>
      <c r="J40" s="91">
        <f t="shared" si="4"/>
        <v>0</v>
      </c>
      <c r="K40" s="13" t="s">
        <v>1063</v>
      </c>
      <c r="L40" s="13"/>
      <c r="M40" s="3" t="s">
        <v>1193</v>
      </c>
      <c r="N40" s="40" t="s">
        <v>1113</v>
      </c>
      <c r="O40" s="40" t="s">
        <v>1189</v>
      </c>
      <c r="P40" s="40" t="s">
        <v>1190</v>
      </c>
      <c r="Q40" s="2" t="s">
        <v>1191</v>
      </c>
    </row>
    <row r="41" spans="1:17" ht="45.25" customHeight="1">
      <c r="A41" s="3" t="s">
        <v>1058</v>
      </c>
      <c r="B41" s="86" t="s">
        <v>1194</v>
      </c>
      <c r="C41" s="87" t="s">
        <v>1124</v>
      </c>
      <c r="D41" s="87" t="s">
        <v>1110</v>
      </c>
      <c r="E41" s="87">
        <v>1</v>
      </c>
      <c r="F41" s="88" t="s">
        <v>1131</v>
      </c>
      <c r="G41" s="89">
        <v>5500</v>
      </c>
      <c r="H41" s="90">
        <f t="shared" si="2"/>
        <v>0.1</v>
      </c>
      <c r="I41" s="91">
        <f t="shared" si="3"/>
        <v>6050.0000000000009</v>
      </c>
      <c r="J41" s="91">
        <f t="shared" si="4"/>
        <v>0</v>
      </c>
      <c r="K41" s="13" t="s">
        <v>1063</v>
      </c>
      <c r="L41" s="13" t="s">
        <v>622</v>
      </c>
      <c r="M41" s="3" t="s">
        <v>1195</v>
      </c>
      <c r="N41" s="40" t="s">
        <v>1113</v>
      </c>
      <c r="O41" s="40" t="s">
        <v>1189</v>
      </c>
      <c r="P41" s="40" t="s">
        <v>1190</v>
      </c>
      <c r="Q41" s="2" t="s">
        <v>1191</v>
      </c>
    </row>
    <row r="42" spans="1:17" ht="45.25" customHeight="1">
      <c r="A42" s="3" t="s">
        <v>1058</v>
      </c>
      <c r="B42" s="86" t="s">
        <v>1196</v>
      </c>
      <c r="C42" s="87" t="s">
        <v>1124</v>
      </c>
      <c r="D42" s="87" t="s">
        <v>1110</v>
      </c>
      <c r="E42" s="87">
        <v>1</v>
      </c>
      <c r="F42" s="88" t="s">
        <v>1131</v>
      </c>
      <c r="G42" s="89">
        <v>6500</v>
      </c>
      <c r="H42" s="90">
        <f t="shared" si="2"/>
        <v>0.1</v>
      </c>
      <c r="I42" s="91">
        <f t="shared" si="3"/>
        <v>7150.0000000000009</v>
      </c>
      <c r="J42" s="91">
        <f t="shared" si="4"/>
        <v>0</v>
      </c>
      <c r="K42" s="13" t="s">
        <v>1063</v>
      </c>
      <c r="L42" s="13"/>
      <c r="M42" s="3" t="s">
        <v>1197</v>
      </c>
      <c r="N42" s="40" t="s">
        <v>1113</v>
      </c>
      <c r="O42" s="40" t="s">
        <v>1189</v>
      </c>
      <c r="P42" s="40" t="s">
        <v>1198</v>
      </c>
      <c r="Q42" s="2" t="s">
        <v>1199</v>
      </c>
    </row>
    <row r="43" spans="1:17" ht="45.25" customHeight="1">
      <c r="A43" s="3" t="s">
        <v>1058</v>
      </c>
      <c r="B43" s="86" t="s">
        <v>1200</v>
      </c>
      <c r="C43" s="87" t="s">
        <v>1124</v>
      </c>
      <c r="D43" s="87" t="s">
        <v>1110</v>
      </c>
      <c r="E43" s="87">
        <v>1</v>
      </c>
      <c r="F43" s="88" t="s">
        <v>1131</v>
      </c>
      <c r="G43" s="89">
        <v>11000</v>
      </c>
      <c r="H43" s="90">
        <f t="shared" si="2"/>
        <v>0.1</v>
      </c>
      <c r="I43" s="91">
        <f t="shared" si="3"/>
        <v>12100.000000000002</v>
      </c>
      <c r="J43" s="91">
        <f t="shared" si="4"/>
        <v>0</v>
      </c>
      <c r="K43" s="13" t="s">
        <v>1063</v>
      </c>
      <c r="L43" s="13"/>
      <c r="M43" s="3" t="s">
        <v>1201</v>
      </c>
      <c r="N43" s="40" t="s">
        <v>1113</v>
      </c>
      <c r="O43" s="40" t="s">
        <v>1189</v>
      </c>
      <c r="P43" s="40" t="s">
        <v>1198</v>
      </c>
      <c r="Q43" s="2" t="s">
        <v>1199</v>
      </c>
    </row>
    <row r="44" spans="1:17" ht="45.25" customHeight="1">
      <c r="A44" s="3" t="s">
        <v>1058</v>
      </c>
      <c r="B44" s="86" t="s">
        <v>1202</v>
      </c>
      <c r="C44" s="87" t="s">
        <v>1124</v>
      </c>
      <c r="D44" s="87" t="s">
        <v>1110</v>
      </c>
      <c r="E44" s="87">
        <v>1</v>
      </c>
      <c r="F44" s="88" t="s">
        <v>1131</v>
      </c>
      <c r="G44" s="89">
        <v>2000</v>
      </c>
      <c r="H44" s="90">
        <f t="shared" si="2"/>
        <v>0.1</v>
      </c>
      <c r="I44" s="91">
        <f t="shared" si="3"/>
        <v>2200</v>
      </c>
      <c r="J44" s="91">
        <f t="shared" si="4"/>
        <v>0</v>
      </c>
      <c r="K44" s="13" t="s">
        <v>1063</v>
      </c>
      <c r="L44" s="13"/>
      <c r="M44" s="3" t="s">
        <v>1203</v>
      </c>
      <c r="N44" s="40" t="s">
        <v>1113</v>
      </c>
      <c r="O44" s="40" t="s">
        <v>1189</v>
      </c>
      <c r="P44" s="40" t="s">
        <v>1198</v>
      </c>
      <c r="Q44" s="2" t="s">
        <v>1199</v>
      </c>
    </row>
    <row r="45" spans="1:17" ht="45.25" customHeight="1">
      <c r="A45" s="3" t="s">
        <v>1058</v>
      </c>
      <c r="B45" s="86" t="s">
        <v>1204</v>
      </c>
      <c r="C45" s="87" t="s">
        <v>1124</v>
      </c>
      <c r="D45" s="87" t="s">
        <v>1110</v>
      </c>
      <c r="E45" s="87">
        <v>1</v>
      </c>
      <c r="F45" s="88" t="s">
        <v>1131</v>
      </c>
      <c r="G45" s="89">
        <v>5000</v>
      </c>
      <c r="H45" s="90">
        <f t="shared" si="2"/>
        <v>0.1</v>
      </c>
      <c r="I45" s="91">
        <f t="shared" si="3"/>
        <v>5500</v>
      </c>
      <c r="J45" s="91">
        <f t="shared" si="4"/>
        <v>0</v>
      </c>
      <c r="K45" s="13" t="s">
        <v>1063</v>
      </c>
      <c r="L45" s="13"/>
      <c r="M45" s="3" t="s">
        <v>1205</v>
      </c>
      <c r="N45" s="40" t="s">
        <v>1113</v>
      </c>
      <c r="O45" s="40" t="s">
        <v>1189</v>
      </c>
      <c r="P45" s="40" t="s">
        <v>1190</v>
      </c>
      <c r="Q45" s="2" t="s">
        <v>1191</v>
      </c>
    </row>
    <row r="46" spans="1:17" ht="45.25" customHeight="1">
      <c r="A46" s="3" t="s">
        <v>1058</v>
      </c>
      <c r="B46" s="86" t="s">
        <v>1206</v>
      </c>
      <c r="C46" s="87" t="s">
        <v>1124</v>
      </c>
      <c r="D46" s="87" t="s">
        <v>1110</v>
      </c>
      <c r="E46" s="87">
        <v>1</v>
      </c>
      <c r="F46" s="88" t="s">
        <v>1131</v>
      </c>
      <c r="G46" s="89">
        <v>7500</v>
      </c>
      <c r="H46" s="90">
        <f t="shared" si="2"/>
        <v>0.1</v>
      </c>
      <c r="I46" s="91">
        <f t="shared" si="3"/>
        <v>8250</v>
      </c>
      <c r="J46" s="91">
        <f t="shared" si="4"/>
        <v>0</v>
      </c>
      <c r="K46" s="13" t="s">
        <v>1063</v>
      </c>
      <c r="L46" s="13"/>
      <c r="M46" s="3" t="s">
        <v>1207</v>
      </c>
      <c r="N46" s="40" t="s">
        <v>1113</v>
      </c>
      <c r="O46" s="40" t="s">
        <v>1189</v>
      </c>
      <c r="P46" s="40" t="s">
        <v>1198</v>
      </c>
      <c r="Q46" s="2" t="s">
        <v>1199</v>
      </c>
    </row>
    <row r="47" spans="1:17" ht="45.25" customHeight="1">
      <c r="A47" s="3" t="s">
        <v>1058</v>
      </c>
      <c r="B47" s="86" t="s">
        <v>1208</v>
      </c>
      <c r="C47" s="87" t="s">
        <v>1124</v>
      </c>
      <c r="D47" s="87" t="s">
        <v>1110</v>
      </c>
      <c r="E47" s="87">
        <v>1</v>
      </c>
      <c r="F47" s="88" t="s">
        <v>1131</v>
      </c>
      <c r="G47" s="89">
        <v>3000</v>
      </c>
      <c r="H47" s="90">
        <f t="shared" si="2"/>
        <v>0.1</v>
      </c>
      <c r="I47" s="91">
        <f t="shared" si="3"/>
        <v>3300.0000000000005</v>
      </c>
      <c r="J47" s="91">
        <f t="shared" si="4"/>
        <v>0</v>
      </c>
      <c r="K47" s="13" t="s">
        <v>1063</v>
      </c>
      <c r="L47" s="13"/>
      <c r="M47" s="3" t="s">
        <v>1209</v>
      </c>
      <c r="N47" s="40" t="s">
        <v>1113</v>
      </c>
      <c r="O47" s="40" t="s">
        <v>1189</v>
      </c>
      <c r="P47" s="40" t="s">
        <v>1198</v>
      </c>
      <c r="Q47" s="2" t="s">
        <v>1199</v>
      </c>
    </row>
    <row r="48" spans="1:17" ht="45.25" customHeight="1">
      <c r="A48" s="3" t="s">
        <v>1066</v>
      </c>
      <c r="B48" s="86" t="s">
        <v>1210</v>
      </c>
      <c r="C48" s="87" t="s">
        <v>1124</v>
      </c>
      <c r="D48" s="87" t="s">
        <v>1110</v>
      </c>
      <c r="E48" s="87">
        <v>1</v>
      </c>
      <c r="F48" s="88" t="s">
        <v>1131</v>
      </c>
      <c r="G48" s="89">
        <v>8000</v>
      </c>
      <c r="H48" s="90">
        <f t="shared" si="2"/>
        <v>0.1</v>
      </c>
      <c r="I48" s="91">
        <f t="shared" si="3"/>
        <v>8800</v>
      </c>
      <c r="J48" s="91">
        <f t="shared" si="4"/>
        <v>0</v>
      </c>
      <c r="K48" s="13" t="s">
        <v>1063</v>
      </c>
      <c r="L48" s="13"/>
      <c r="M48" s="3" t="s">
        <v>1211</v>
      </c>
      <c r="N48" s="40" t="s">
        <v>1113</v>
      </c>
      <c r="O48" s="40" t="s">
        <v>1154</v>
      </c>
      <c r="P48" s="40" t="s">
        <v>1212</v>
      </c>
      <c r="Q48" s="2" t="s">
        <v>1213</v>
      </c>
    </row>
    <row r="49" spans="1:17" ht="45.25" customHeight="1">
      <c r="A49" s="3" t="s">
        <v>1066</v>
      </c>
      <c r="B49" s="86" t="s">
        <v>1214</v>
      </c>
      <c r="C49" s="87" t="s">
        <v>1124</v>
      </c>
      <c r="D49" s="87" t="s">
        <v>1110</v>
      </c>
      <c r="E49" s="87">
        <v>1</v>
      </c>
      <c r="F49" s="88" t="s">
        <v>1131</v>
      </c>
      <c r="G49" s="89">
        <v>3500</v>
      </c>
      <c r="H49" s="90">
        <f t="shared" si="2"/>
        <v>0.1</v>
      </c>
      <c r="I49" s="91">
        <f t="shared" si="3"/>
        <v>3850.0000000000005</v>
      </c>
      <c r="J49" s="91">
        <f t="shared" si="4"/>
        <v>0</v>
      </c>
      <c r="K49" s="13" t="s">
        <v>1063</v>
      </c>
      <c r="L49" s="13"/>
      <c r="M49" s="3" t="s">
        <v>1215</v>
      </c>
      <c r="N49" s="40" t="s">
        <v>1113</v>
      </c>
      <c r="O49" s="40" t="s">
        <v>1154</v>
      </c>
      <c r="P49" s="40" t="s">
        <v>1212</v>
      </c>
      <c r="Q49" s="2" t="s">
        <v>1213</v>
      </c>
    </row>
    <row r="50" spans="1:17" ht="45.25" customHeight="1">
      <c r="A50" s="3" t="s">
        <v>1066</v>
      </c>
      <c r="B50" s="86" t="s">
        <v>1216</v>
      </c>
      <c r="C50" s="87" t="s">
        <v>1109</v>
      </c>
      <c r="D50" s="87" t="s">
        <v>1110</v>
      </c>
      <c r="E50" s="87">
        <v>1</v>
      </c>
      <c r="F50" s="88" t="s">
        <v>1217</v>
      </c>
      <c r="G50" s="89">
        <v>15000</v>
      </c>
      <c r="H50" s="90">
        <f t="shared" si="2"/>
        <v>0.1</v>
      </c>
      <c r="I50" s="91">
        <f t="shared" si="3"/>
        <v>0</v>
      </c>
      <c r="J50" s="91">
        <f t="shared" si="4"/>
        <v>0</v>
      </c>
      <c r="K50" s="13" t="s">
        <v>1063</v>
      </c>
      <c r="L50" s="13"/>
      <c r="M50" s="3" t="s">
        <v>1218</v>
      </c>
      <c r="N50" s="40" t="s">
        <v>1219</v>
      </c>
      <c r="O50" s="40" t="s">
        <v>1220</v>
      </c>
      <c r="P50" s="40" t="s">
        <v>1212</v>
      </c>
      <c r="Q50" s="2" t="s">
        <v>1221</v>
      </c>
    </row>
    <row r="51" spans="1:17" ht="45.25" customHeight="1">
      <c r="A51" s="3" t="s">
        <v>1066</v>
      </c>
      <c r="B51" s="86" t="s">
        <v>1222</v>
      </c>
      <c r="C51" s="87" t="s">
        <v>1124</v>
      </c>
      <c r="D51" s="87" t="s">
        <v>1110</v>
      </c>
      <c r="E51" s="87">
        <v>1</v>
      </c>
      <c r="F51" s="88" t="s">
        <v>1131</v>
      </c>
      <c r="G51" s="89">
        <v>7000</v>
      </c>
      <c r="H51" s="90">
        <f t="shared" si="2"/>
        <v>0.1</v>
      </c>
      <c r="I51" s="91">
        <f t="shared" si="3"/>
        <v>7700.0000000000009</v>
      </c>
      <c r="J51" s="91">
        <f t="shared" si="4"/>
        <v>0</v>
      </c>
      <c r="K51" s="13" t="s">
        <v>1063</v>
      </c>
      <c r="L51" s="13" t="s">
        <v>622</v>
      </c>
      <c r="M51" s="3" t="s">
        <v>1223</v>
      </c>
      <c r="N51" s="40" t="s">
        <v>1113</v>
      </c>
      <c r="O51" s="40" t="s">
        <v>1154</v>
      </c>
      <c r="P51" s="40" t="s">
        <v>1212</v>
      </c>
      <c r="Q51" s="2" t="s">
        <v>1224</v>
      </c>
    </row>
    <row r="52" spans="1:17" ht="45.25" customHeight="1">
      <c r="A52" s="3" t="s">
        <v>1066</v>
      </c>
      <c r="B52" s="86" t="s">
        <v>1225</v>
      </c>
      <c r="C52" s="87" t="s">
        <v>1124</v>
      </c>
      <c r="D52" s="87" t="s">
        <v>1110</v>
      </c>
      <c r="E52" s="87">
        <v>1</v>
      </c>
      <c r="F52" s="88" t="s">
        <v>1131</v>
      </c>
      <c r="G52" s="89">
        <v>4500</v>
      </c>
      <c r="H52" s="90">
        <f t="shared" si="2"/>
        <v>0.1</v>
      </c>
      <c r="I52" s="91">
        <f t="shared" si="3"/>
        <v>4950</v>
      </c>
      <c r="J52" s="91">
        <f t="shared" si="4"/>
        <v>0</v>
      </c>
      <c r="K52" s="13" t="s">
        <v>1063</v>
      </c>
      <c r="L52" s="13"/>
      <c r="M52" s="3" t="s">
        <v>1226</v>
      </c>
      <c r="N52" s="40" t="s">
        <v>1113</v>
      </c>
      <c r="O52" s="40" t="s">
        <v>1154</v>
      </c>
      <c r="P52" s="40" t="s">
        <v>1212</v>
      </c>
      <c r="Q52" s="2" t="s">
        <v>1224</v>
      </c>
    </row>
    <row r="53" spans="1:17" ht="45.25" customHeight="1">
      <c r="A53" s="3" t="s">
        <v>1066</v>
      </c>
      <c r="B53" s="86" t="s">
        <v>1227</v>
      </c>
      <c r="C53" s="87" t="s">
        <v>1124</v>
      </c>
      <c r="D53" s="87" t="s">
        <v>1110</v>
      </c>
      <c r="E53" s="87">
        <v>1</v>
      </c>
      <c r="F53" s="88" t="s">
        <v>1217</v>
      </c>
      <c r="G53" s="89">
        <v>5000</v>
      </c>
      <c r="H53" s="90">
        <f t="shared" ref="H53:H81" si="5">$B$12</f>
        <v>0.1</v>
      </c>
      <c r="I53" s="91">
        <f t="shared" ref="I53:I81" si="6">IF($C53="Y",IF($D53="One-off",$E53*$G53*(1+$H53),0),0)</f>
        <v>5500</v>
      </c>
      <c r="J53" s="91">
        <f t="shared" ref="J53:J81" si="7">IF($C53="Y",IF($D53="Monthly",$E53*$G53*(1+$H53),IF($D53="Annual",$E53*$G53*(1+$H53)/12,0)),0)</f>
        <v>0</v>
      </c>
      <c r="K53" s="13" t="s">
        <v>1063</v>
      </c>
      <c r="L53" s="13"/>
      <c r="M53" s="3" t="s">
        <v>1228</v>
      </c>
      <c r="N53" s="40" t="s">
        <v>1113</v>
      </c>
      <c r="O53" s="40" t="s">
        <v>1154</v>
      </c>
      <c r="P53" s="40" t="s">
        <v>1212</v>
      </c>
      <c r="Q53" s="2" t="s">
        <v>1224</v>
      </c>
    </row>
    <row r="54" spans="1:17" ht="45.25" customHeight="1">
      <c r="A54" s="3" t="s">
        <v>1066</v>
      </c>
      <c r="B54" s="86" t="s">
        <v>1229</v>
      </c>
      <c r="C54" s="87" t="s">
        <v>1124</v>
      </c>
      <c r="D54" s="87" t="s">
        <v>1110</v>
      </c>
      <c r="E54" s="87">
        <v>1</v>
      </c>
      <c r="F54" s="88" t="s">
        <v>1217</v>
      </c>
      <c r="G54" s="89">
        <v>8000</v>
      </c>
      <c r="H54" s="90">
        <f t="shared" si="5"/>
        <v>0.1</v>
      </c>
      <c r="I54" s="91">
        <f t="shared" si="6"/>
        <v>8800</v>
      </c>
      <c r="J54" s="91">
        <f t="shared" si="7"/>
        <v>0</v>
      </c>
      <c r="K54" s="13" t="s">
        <v>1063</v>
      </c>
      <c r="L54" s="13"/>
      <c r="M54" s="3" t="s">
        <v>1230</v>
      </c>
      <c r="N54" s="40" t="s">
        <v>1113</v>
      </c>
      <c r="O54" s="40" t="s">
        <v>1154</v>
      </c>
      <c r="P54" s="40" t="s">
        <v>1212</v>
      </c>
      <c r="Q54" s="2" t="s">
        <v>1224</v>
      </c>
    </row>
    <row r="55" spans="1:17" ht="45.25" customHeight="1">
      <c r="A55" s="3" t="s">
        <v>1066</v>
      </c>
      <c r="B55" s="86" t="s">
        <v>1231</v>
      </c>
      <c r="C55" s="87" t="s">
        <v>1109</v>
      </c>
      <c r="D55" s="87" t="s">
        <v>1110</v>
      </c>
      <c r="E55" s="87">
        <v>1</v>
      </c>
      <c r="F55" s="88" t="s">
        <v>1131</v>
      </c>
      <c r="G55" s="89">
        <v>2500</v>
      </c>
      <c r="H55" s="90">
        <f t="shared" si="5"/>
        <v>0.1</v>
      </c>
      <c r="I55" s="91">
        <f t="shared" si="6"/>
        <v>0</v>
      </c>
      <c r="J55" s="91">
        <f t="shared" si="7"/>
        <v>0</v>
      </c>
      <c r="K55" s="13" t="s">
        <v>1063</v>
      </c>
      <c r="L55" s="13"/>
      <c r="M55" s="3" t="s">
        <v>1232</v>
      </c>
      <c r="N55" s="40" t="s">
        <v>1113</v>
      </c>
      <c r="O55" s="40" t="s">
        <v>1154</v>
      </c>
      <c r="P55" s="40" t="s">
        <v>1212</v>
      </c>
      <c r="Q55" s="2" t="s">
        <v>1224</v>
      </c>
    </row>
    <row r="56" spans="1:17" ht="45.25" customHeight="1">
      <c r="A56" s="3" t="s">
        <v>1066</v>
      </c>
      <c r="B56" s="86" t="s">
        <v>1233</v>
      </c>
      <c r="C56" s="87" t="s">
        <v>1124</v>
      </c>
      <c r="D56" s="87" t="s">
        <v>1110</v>
      </c>
      <c r="E56" s="87">
        <v>1</v>
      </c>
      <c r="F56" s="88" t="s">
        <v>1217</v>
      </c>
      <c r="G56" s="89">
        <v>5000</v>
      </c>
      <c r="H56" s="90">
        <f t="shared" si="5"/>
        <v>0.1</v>
      </c>
      <c r="I56" s="91">
        <f t="shared" si="6"/>
        <v>5500</v>
      </c>
      <c r="J56" s="91">
        <f t="shared" si="7"/>
        <v>0</v>
      </c>
      <c r="K56" s="13" t="s">
        <v>1063</v>
      </c>
      <c r="L56" s="13"/>
      <c r="M56" s="3" t="s">
        <v>1234</v>
      </c>
      <c r="N56" s="40" t="s">
        <v>1113</v>
      </c>
      <c r="O56" s="40" t="s">
        <v>1154</v>
      </c>
      <c r="P56" s="40" t="s">
        <v>1212</v>
      </c>
      <c r="Q56" s="2" t="s">
        <v>1235</v>
      </c>
    </row>
    <row r="57" spans="1:17" ht="45.25" customHeight="1">
      <c r="A57" s="3" t="s">
        <v>1072</v>
      </c>
      <c r="B57" s="86" t="s">
        <v>1236</v>
      </c>
      <c r="C57" s="87" t="s">
        <v>1124</v>
      </c>
      <c r="D57" s="87" t="s">
        <v>1110</v>
      </c>
      <c r="E57" s="87">
        <v>1</v>
      </c>
      <c r="F57" s="88" t="s">
        <v>1131</v>
      </c>
      <c r="G57" s="89">
        <v>6000</v>
      </c>
      <c r="H57" s="90">
        <f t="shared" si="5"/>
        <v>0.1</v>
      </c>
      <c r="I57" s="91">
        <f t="shared" si="6"/>
        <v>6600.0000000000009</v>
      </c>
      <c r="J57" s="91">
        <f t="shared" si="7"/>
        <v>0</v>
      </c>
      <c r="K57" s="13" t="s">
        <v>1063</v>
      </c>
      <c r="L57" s="13"/>
      <c r="M57" s="3" t="s">
        <v>1237</v>
      </c>
      <c r="N57" s="40" t="s">
        <v>1113</v>
      </c>
      <c r="O57" s="40" t="s">
        <v>1154</v>
      </c>
      <c r="P57" s="40" t="s">
        <v>1238</v>
      </c>
      <c r="Q57" s="2" t="s">
        <v>1239</v>
      </c>
    </row>
    <row r="58" spans="1:17" ht="45.25" customHeight="1">
      <c r="A58" s="3" t="s">
        <v>1072</v>
      </c>
      <c r="B58" s="86" t="s">
        <v>1240</v>
      </c>
      <c r="C58" s="87" t="s">
        <v>1124</v>
      </c>
      <c r="D58" s="87" t="s">
        <v>1110</v>
      </c>
      <c r="E58" s="87">
        <v>1</v>
      </c>
      <c r="F58" s="88" t="s">
        <v>1131</v>
      </c>
      <c r="G58" s="89">
        <v>4500</v>
      </c>
      <c r="H58" s="90">
        <f t="shared" si="5"/>
        <v>0.1</v>
      </c>
      <c r="I58" s="91">
        <f t="shared" si="6"/>
        <v>4950</v>
      </c>
      <c r="J58" s="91">
        <f t="shared" si="7"/>
        <v>0</v>
      </c>
      <c r="K58" s="13" t="s">
        <v>1063</v>
      </c>
      <c r="L58" s="13"/>
      <c r="M58" s="3" t="s">
        <v>1241</v>
      </c>
      <c r="N58" s="40" t="s">
        <v>1113</v>
      </c>
      <c r="O58" s="40" t="s">
        <v>1154</v>
      </c>
      <c r="P58" s="40" t="s">
        <v>1238</v>
      </c>
      <c r="Q58" s="2" t="s">
        <v>1239</v>
      </c>
    </row>
    <row r="59" spans="1:17" ht="45.25" customHeight="1">
      <c r="A59" s="3" t="s">
        <v>1072</v>
      </c>
      <c r="B59" s="86" t="s">
        <v>1242</v>
      </c>
      <c r="C59" s="87" t="s">
        <v>1124</v>
      </c>
      <c r="D59" s="87" t="s">
        <v>1110</v>
      </c>
      <c r="E59" s="87">
        <v>1</v>
      </c>
      <c r="F59" s="88" t="s">
        <v>1131</v>
      </c>
      <c r="G59" s="89">
        <v>8000</v>
      </c>
      <c r="H59" s="90">
        <f t="shared" si="5"/>
        <v>0.1</v>
      </c>
      <c r="I59" s="91">
        <f t="shared" si="6"/>
        <v>8800</v>
      </c>
      <c r="J59" s="91">
        <f t="shared" si="7"/>
        <v>0</v>
      </c>
      <c r="K59" s="13" t="s">
        <v>1063</v>
      </c>
      <c r="L59" s="13"/>
      <c r="M59" s="3" t="s">
        <v>1243</v>
      </c>
      <c r="N59" s="40" t="s">
        <v>1113</v>
      </c>
      <c r="O59" s="40" t="s">
        <v>1154</v>
      </c>
      <c r="P59" s="40" t="s">
        <v>1238</v>
      </c>
      <c r="Q59" s="2" t="s">
        <v>1239</v>
      </c>
    </row>
    <row r="60" spans="1:17" ht="45.25" customHeight="1">
      <c r="A60" s="3" t="s">
        <v>1072</v>
      </c>
      <c r="B60" s="86" t="s">
        <v>1244</v>
      </c>
      <c r="C60" s="87" t="s">
        <v>1124</v>
      </c>
      <c r="D60" s="87" t="s">
        <v>1110</v>
      </c>
      <c r="E60" s="87">
        <v>1</v>
      </c>
      <c r="F60" s="88" t="s">
        <v>1131</v>
      </c>
      <c r="G60" s="89">
        <v>6000</v>
      </c>
      <c r="H60" s="90">
        <f t="shared" si="5"/>
        <v>0.1</v>
      </c>
      <c r="I60" s="91">
        <f t="shared" si="6"/>
        <v>6600.0000000000009</v>
      </c>
      <c r="J60" s="91">
        <f t="shared" si="7"/>
        <v>0</v>
      </c>
      <c r="K60" s="13" t="s">
        <v>1063</v>
      </c>
      <c r="L60" s="13"/>
      <c r="M60" s="3" t="s">
        <v>1245</v>
      </c>
      <c r="N60" s="40" t="s">
        <v>1113</v>
      </c>
      <c r="O60" s="40" t="s">
        <v>1154</v>
      </c>
      <c r="P60" s="40" t="s">
        <v>1238</v>
      </c>
      <c r="Q60" s="2" t="s">
        <v>1239</v>
      </c>
    </row>
    <row r="61" spans="1:17" ht="45.25" customHeight="1">
      <c r="A61" s="3" t="s">
        <v>1072</v>
      </c>
      <c r="B61" s="86" t="s">
        <v>1246</v>
      </c>
      <c r="C61" s="87" t="s">
        <v>1124</v>
      </c>
      <c r="D61" s="87" t="s">
        <v>1110</v>
      </c>
      <c r="E61" s="87">
        <v>1</v>
      </c>
      <c r="F61" s="88" t="s">
        <v>1131</v>
      </c>
      <c r="G61" s="89">
        <v>7000</v>
      </c>
      <c r="H61" s="90">
        <f t="shared" si="5"/>
        <v>0.1</v>
      </c>
      <c r="I61" s="91">
        <f t="shared" si="6"/>
        <v>7700.0000000000009</v>
      </c>
      <c r="J61" s="91">
        <f t="shared" si="7"/>
        <v>0</v>
      </c>
      <c r="K61" s="13" t="s">
        <v>1063</v>
      </c>
      <c r="L61" s="13"/>
      <c r="M61" s="3" t="s">
        <v>1247</v>
      </c>
      <c r="N61" s="40" t="s">
        <v>1113</v>
      </c>
      <c r="O61" s="40" t="s">
        <v>1154</v>
      </c>
      <c r="P61" s="40" t="s">
        <v>1238</v>
      </c>
      <c r="Q61" s="2" t="s">
        <v>1239</v>
      </c>
    </row>
    <row r="62" spans="1:17" ht="45.25" customHeight="1">
      <c r="A62" s="3" t="s">
        <v>1072</v>
      </c>
      <c r="B62" s="86" t="s">
        <v>1248</v>
      </c>
      <c r="C62" s="87" t="s">
        <v>1124</v>
      </c>
      <c r="D62" s="87" t="s">
        <v>1110</v>
      </c>
      <c r="E62" s="87">
        <v>1</v>
      </c>
      <c r="F62" s="88" t="s">
        <v>1131</v>
      </c>
      <c r="G62" s="89">
        <v>2500</v>
      </c>
      <c r="H62" s="90">
        <f t="shared" si="5"/>
        <v>0.1</v>
      </c>
      <c r="I62" s="91">
        <f t="shared" si="6"/>
        <v>2750</v>
      </c>
      <c r="J62" s="91">
        <f t="shared" si="7"/>
        <v>0</v>
      </c>
      <c r="K62" s="13" t="s">
        <v>1063</v>
      </c>
      <c r="L62" s="13"/>
      <c r="M62" s="3" t="s">
        <v>1249</v>
      </c>
      <c r="N62" s="40" t="s">
        <v>1113</v>
      </c>
      <c r="O62" s="40" t="s">
        <v>1154</v>
      </c>
      <c r="P62" s="40" t="s">
        <v>1238</v>
      </c>
      <c r="Q62" s="2" t="s">
        <v>1239</v>
      </c>
    </row>
    <row r="63" spans="1:17" ht="45.25" customHeight="1">
      <c r="A63" s="3" t="s">
        <v>1072</v>
      </c>
      <c r="B63" s="86" t="s">
        <v>1250</v>
      </c>
      <c r="C63" s="87" t="s">
        <v>1124</v>
      </c>
      <c r="D63" s="87" t="s">
        <v>1110</v>
      </c>
      <c r="E63" s="87">
        <v>1</v>
      </c>
      <c r="F63" s="88" t="s">
        <v>1131</v>
      </c>
      <c r="G63" s="89">
        <v>3500</v>
      </c>
      <c r="H63" s="90">
        <f t="shared" si="5"/>
        <v>0.1</v>
      </c>
      <c r="I63" s="91">
        <f t="shared" si="6"/>
        <v>3850.0000000000005</v>
      </c>
      <c r="J63" s="91">
        <f t="shared" si="7"/>
        <v>0</v>
      </c>
      <c r="K63" s="13" t="s">
        <v>1063</v>
      </c>
      <c r="L63" s="13"/>
      <c r="M63" s="3" t="s">
        <v>1251</v>
      </c>
      <c r="N63" s="40" t="s">
        <v>1113</v>
      </c>
      <c r="O63" s="40" t="s">
        <v>1154</v>
      </c>
      <c r="P63" s="40" t="s">
        <v>1238</v>
      </c>
      <c r="Q63" s="2" t="s">
        <v>1239</v>
      </c>
    </row>
    <row r="64" spans="1:17" ht="45.25" customHeight="1">
      <c r="A64" s="3" t="s">
        <v>1072</v>
      </c>
      <c r="B64" s="86" t="s">
        <v>1252</v>
      </c>
      <c r="C64" s="87" t="s">
        <v>1124</v>
      </c>
      <c r="D64" s="87" t="s">
        <v>1110</v>
      </c>
      <c r="E64" s="87">
        <v>1</v>
      </c>
      <c r="F64" s="88" t="s">
        <v>1131</v>
      </c>
      <c r="G64" s="89">
        <v>5000</v>
      </c>
      <c r="H64" s="90">
        <f t="shared" si="5"/>
        <v>0.1</v>
      </c>
      <c r="I64" s="91">
        <f t="shared" si="6"/>
        <v>5500</v>
      </c>
      <c r="J64" s="91">
        <f t="shared" si="7"/>
        <v>0</v>
      </c>
      <c r="K64" s="13" t="s">
        <v>1063</v>
      </c>
      <c r="L64" s="13"/>
      <c r="M64" s="3" t="s">
        <v>1253</v>
      </c>
      <c r="N64" s="40" t="s">
        <v>1149</v>
      </c>
      <c r="O64" s="40" t="s">
        <v>1154</v>
      </c>
      <c r="P64" s="40" t="s">
        <v>1185</v>
      </c>
      <c r="Q64" s="2" t="s">
        <v>1186</v>
      </c>
    </row>
    <row r="65" spans="1:17" ht="45.25" customHeight="1">
      <c r="A65" s="3" t="s">
        <v>1078</v>
      </c>
      <c r="B65" s="86" t="s">
        <v>1254</v>
      </c>
      <c r="C65" s="87" t="s">
        <v>1124</v>
      </c>
      <c r="D65" s="87" t="s">
        <v>1110</v>
      </c>
      <c r="E65" s="87">
        <v>1</v>
      </c>
      <c r="F65" s="88" t="s">
        <v>1131</v>
      </c>
      <c r="G65" s="89">
        <v>30000</v>
      </c>
      <c r="H65" s="90">
        <f t="shared" si="5"/>
        <v>0.1</v>
      </c>
      <c r="I65" s="91">
        <f t="shared" si="6"/>
        <v>33000</v>
      </c>
      <c r="J65" s="91">
        <f t="shared" si="7"/>
        <v>0</v>
      </c>
      <c r="K65" s="13" t="s">
        <v>1063</v>
      </c>
      <c r="L65" s="13"/>
      <c r="M65" s="3" t="s">
        <v>1255</v>
      </c>
      <c r="N65" s="40" t="s">
        <v>1113</v>
      </c>
      <c r="O65" s="40" t="s">
        <v>1256</v>
      </c>
      <c r="P65" s="40" t="s">
        <v>1185</v>
      </c>
      <c r="Q65" s="2" t="s">
        <v>1257</v>
      </c>
    </row>
    <row r="66" spans="1:17" ht="45.25" customHeight="1">
      <c r="A66" s="3" t="s">
        <v>1078</v>
      </c>
      <c r="B66" s="86" t="s">
        <v>1258</v>
      </c>
      <c r="C66" s="87" t="s">
        <v>1109</v>
      </c>
      <c r="D66" s="87" t="s">
        <v>1110</v>
      </c>
      <c r="E66" s="87">
        <v>1</v>
      </c>
      <c r="F66" s="88" t="s">
        <v>1131</v>
      </c>
      <c r="G66" s="89">
        <v>6000</v>
      </c>
      <c r="H66" s="90">
        <f t="shared" si="5"/>
        <v>0.1</v>
      </c>
      <c r="I66" s="91">
        <f t="shared" si="6"/>
        <v>0</v>
      </c>
      <c r="J66" s="91">
        <f t="shared" si="7"/>
        <v>0</v>
      </c>
      <c r="K66" s="13" t="s">
        <v>1063</v>
      </c>
      <c r="L66" s="13"/>
      <c r="M66" s="3" t="s">
        <v>1259</v>
      </c>
      <c r="N66" s="40" t="s">
        <v>1113</v>
      </c>
      <c r="O66" s="40" t="s">
        <v>1256</v>
      </c>
      <c r="P66" s="40" t="s">
        <v>1185</v>
      </c>
      <c r="Q66" s="2" t="s">
        <v>1257</v>
      </c>
    </row>
    <row r="67" spans="1:17" ht="45.25" customHeight="1">
      <c r="A67" s="3" t="s">
        <v>1078</v>
      </c>
      <c r="B67" s="86" t="s">
        <v>1260</v>
      </c>
      <c r="C67" s="87" t="s">
        <v>1109</v>
      </c>
      <c r="D67" s="87" t="s">
        <v>1110</v>
      </c>
      <c r="E67" s="87">
        <v>1</v>
      </c>
      <c r="F67" s="88" t="s">
        <v>1131</v>
      </c>
      <c r="G67" s="89">
        <v>6000</v>
      </c>
      <c r="H67" s="90">
        <f t="shared" si="5"/>
        <v>0.1</v>
      </c>
      <c r="I67" s="91">
        <f t="shared" si="6"/>
        <v>0</v>
      </c>
      <c r="J67" s="91">
        <f t="shared" si="7"/>
        <v>0</v>
      </c>
      <c r="K67" s="13" t="s">
        <v>1063</v>
      </c>
      <c r="L67" s="13"/>
      <c r="M67" s="3" t="s">
        <v>1261</v>
      </c>
      <c r="N67" s="40" t="s">
        <v>1113</v>
      </c>
      <c r="O67" s="40" t="s">
        <v>1256</v>
      </c>
      <c r="P67" s="40" t="s">
        <v>1185</v>
      </c>
      <c r="Q67" s="2" t="s">
        <v>1257</v>
      </c>
    </row>
    <row r="68" spans="1:17" ht="45.25" customHeight="1">
      <c r="A68" s="3" t="s">
        <v>1078</v>
      </c>
      <c r="B68" s="86" t="s">
        <v>1262</v>
      </c>
      <c r="C68" s="87" t="s">
        <v>1109</v>
      </c>
      <c r="D68" s="87" t="s">
        <v>1110</v>
      </c>
      <c r="E68" s="87">
        <v>1</v>
      </c>
      <c r="F68" s="88" t="s">
        <v>1131</v>
      </c>
      <c r="G68" s="89">
        <v>5000</v>
      </c>
      <c r="H68" s="90">
        <f t="shared" si="5"/>
        <v>0.1</v>
      </c>
      <c r="I68" s="91">
        <f t="shared" si="6"/>
        <v>0</v>
      </c>
      <c r="J68" s="91">
        <f t="shared" si="7"/>
        <v>0</v>
      </c>
      <c r="K68" s="13" t="s">
        <v>1063</v>
      </c>
      <c r="L68" s="13"/>
      <c r="M68" s="3" t="s">
        <v>1263</v>
      </c>
      <c r="N68" s="40" t="s">
        <v>1113</v>
      </c>
      <c r="O68" s="40" t="s">
        <v>1256</v>
      </c>
      <c r="P68" s="40" t="s">
        <v>1185</v>
      </c>
      <c r="Q68" s="2" t="s">
        <v>1257</v>
      </c>
    </row>
    <row r="69" spans="1:17" ht="45.25" customHeight="1">
      <c r="A69" s="3" t="s">
        <v>1078</v>
      </c>
      <c r="B69" s="86" t="s">
        <v>1264</v>
      </c>
      <c r="C69" s="87" t="s">
        <v>1124</v>
      </c>
      <c r="D69" s="87" t="s">
        <v>1110</v>
      </c>
      <c r="E69" s="87">
        <v>1</v>
      </c>
      <c r="F69" s="88" t="s">
        <v>1131</v>
      </c>
      <c r="G69" s="89">
        <v>3500</v>
      </c>
      <c r="H69" s="90">
        <f t="shared" si="5"/>
        <v>0.1</v>
      </c>
      <c r="I69" s="91">
        <f t="shared" si="6"/>
        <v>3850.0000000000005</v>
      </c>
      <c r="J69" s="91">
        <f t="shared" si="7"/>
        <v>0</v>
      </c>
      <c r="K69" s="13" t="s">
        <v>1063</v>
      </c>
      <c r="L69" s="13"/>
      <c r="M69" s="3" t="s">
        <v>1265</v>
      </c>
      <c r="N69" s="40" t="s">
        <v>1149</v>
      </c>
      <c r="O69" s="40" t="s">
        <v>1266</v>
      </c>
      <c r="P69" s="40" t="s">
        <v>1185</v>
      </c>
      <c r="Q69" s="2" t="s">
        <v>1267</v>
      </c>
    </row>
    <row r="70" spans="1:17" ht="45.25" customHeight="1">
      <c r="A70" s="3" t="s">
        <v>1078</v>
      </c>
      <c r="B70" s="86" t="s">
        <v>1268</v>
      </c>
      <c r="C70" s="87" t="s">
        <v>1124</v>
      </c>
      <c r="D70" s="87" t="s">
        <v>1110</v>
      </c>
      <c r="E70" s="87">
        <v>1</v>
      </c>
      <c r="F70" s="88" t="s">
        <v>1131</v>
      </c>
      <c r="G70" s="89">
        <v>1500</v>
      </c>
      <c r="H70" s="90">
        <f t="shared" si="5"/>
        <v>0.1</v>
      </c>
      <c r="I70" s="91">
        <f t="shared" si="6"/>
        <v>1650.0000000000002</v>
      </c>
      <c r="J70" s="91">
        <f t="shared" si="7"/>
        <v>0</v>
      </c>
      <c r="K70" s="13" t="s">
        <v>1063</v>
      </c>
      <c r="L70" s="13"/>
      <c r="M70" s="3" t="s">
        <v>1269</v>
      </c>
      <c r="N70" s="40" t="s">
        <v>1113</v>
      </c>
      <c r="O70" s="40" t="s">
        <v>1256</v>
      </c>
      <c r="P70" s="40" t="s">
        <v>1185</v>
      </c>
      <c r="Q70" s="2" t="s">
        <v>1257</v>
      </c>
    </row>
    <row r="71" spans="1:17" ht="45.25" customHeight="1">
      <c r="A71" s="3" t="s">
        <v>1085</v>
      </c>
      <c r="B71" s="86" t="s">
        <v>1270</v>
      </c>
      <c r="C71" s="87" t="s">
        <v>1124</v>
      </c>
      <c r="D71" s="87" t="s">
        <v>1271</v>
      </c>
      <c r="E71" s="87">
        <v>1</v>
      </c>
      <c r="F71" s="88" t="s">
        <v>1272</v>
      </c>
      <c r="G71" s="89">
        <v>1200</v>
      </c>
      <c r="H71" s="90">
        <f t="shared" si="5"/>
        <v>0.1</v>
      </c>
      <c r="I71" s="91">
        <f t="shared" si="6"/>
        <v>0</v>
      </c>
      <c r="J71" s="91">
        <f t="shared" si="7"/>
        <v>110</v>
      </c>
      <c r="K71" s="13" t="s">
        <v>1147</v>
      </c>
      <c r="L71" s="13"/>
      <c r="M71" s="3" t="s">
        <v>1273</v>
      </c>
      <c r="N71" s="40" t="s">
        <v>1113</v>
      </c>
      <c r="O71" s="40" t="s">
        <v>1154</v>
      </c>
      <c r="P71" s="40" t="s">
        <v>1274</v>
      </c>
      <c r="Q71" s="2" t="s">
        <v>1275</v>
      </c>
    </row>
    <row r="72" spans="1:17" ht="45.25" customHeight="1">
      <c r="A72" s="3" t="s">
        <v>1085</v>
      </c>
      <c r="B72" s="86" t="s">
        <v>1276</v>
      </c>
      <c r="C72" s="87" t="s">
        <v>1124</v>
      </c>
      <c r="D72" s="87" t="s">
        <v>1271</v>
      </c>
      <c r="E72" s="87">
        <v>1</v>
      </c>
      <c r="F72" s="88" t="s">
        <v>1272</v>
      </c>
      <c r="G72" s="89">
        <v>1800</v>
      </c>
      <c r="H72" s="90">
        <f t="shared" si="5"/>
        <v>0.1</v>
      </c>
      <c r="I72" s="91">
        <f t="shared" si="6"/>
        <v>0</v>
      </c>
      <c r="J72" s="91">
        <f t="shared" si="7"/>
        <v>165.00000000000003</v>
      </c>
      <c r="K72" s="13" t="s">
        <v>1147</v>
      </c>
      <c r="L72" s="13"/>
      <c r="M72" s="3" t="s">
        <v>1277</v>
      </c>
      <c r="N72" s="40" t="s">
        <v>1113</v>
      </c>
      <c r="O72" s="40" t="s">
        <v>1154</v>
      </c>
      <c r="P72" s="40" t="s">
        <v>1274</v>
      </c>
      <c r="Q72" s="2" t="s">
        <v>1275</v>
      </c>
    </row>
    <row r="73" spans="1:17" ht="45.25" customHeight="1">
      <c r="A73" s="3" t="s">
        <v>1085</v>
      </c>
      <c r="B73" s="86" t="s">
        <v>1278</v>
      </c>
      <c r="C73" s="87" t="s">
        <v>1124</v>
      </c>
      <c r="D73" s="87" t="s">
        <v>1110</v>
      </c>
      <c r="E73" s="87">
        <v>1</v>
      </c>
      <c r="F73" s="88" t="s">
        <v>1131</v>
      </c>
      <c r="G73" s="89">
        <v>1000</v>
      </c>
      <c r="H73" s="90">
        <f t="shared" si="5"/>
        <v>0.1</v>
      </c>
      <c r="I73" s="91">
        <f t="shared" si="6"/>
        <v>1100</v>
      </c>
      <c r="J73" s="91">
        <f t="shared" si="7"/>
        <v>0</v>
      </c>
      <c r="K73" s="13" t="s">
        <v>1063</v>
      </c>
      <c r="L73" s="13"/>
      <c r="M73" s="3" t="s">
        <v>1279</v>
      </c>
      <c r="N73" s="40" t="s">
        <v>1113</v>
      </c>
      <c r="O73" s="40" t="s">
        <v>1280</v>
      </c>
      <c r="P73" s="40" t="s">
        <v>1169</v>
      </c>
      <c r="Q73" s="2" t="s">
        <v>1281</v>
      </c>
    </row>
    <row r="74" spans="1:17" ht="45.25" customHeight="1">
      <c r="A74" s="3" t="s">
        <v>1085</v>
      </c>
      <c r="B74" s="86" t="s">
        <v>1282</v>
      </c>
      <c r="C74" s="87" t="s">
        <v>1124</v>
      </c>
      <c r="D74" s="87" t="s">
        <v>1110</v>
      </c>
      <c r="E74" s="87">
        <v>1</v>
      </c>
      <c r="F74" s="88" t="s">
        <v>1131</v>
      </c>
      <c r="G74" s="89">
        <v>500</v>
      </c>
      <c r="H74" s="90">
        <f t="shared" si="5"/>
        <v>0.1</v>
      </c>
      <c r="I74" s="91">
        <f t="shared" si="6"/>
        <v>550</v>
      </c>
      <c r="J74" s="91">
        <f t="shared" si="7"/>
        <v>0</v>
      </c>
      <c r="K74" s="13" t="s">
        <v>1063</v>
      </c>
      <c r="L74" s="13"/>
      <c r="M74" s="3" t="s">
        <v>1283</v>
      </c>
      <c r="N74" s="40" t="s">
        <v>1113</v>
      </c>
      <c r="O74" s="40" t="s">
        <v>1154</v>
      </c>
      <c r="P74" s="40" t="s">
        <v>1164</v>
      </c>
      <c r="Q74" s="2" t="s">
        <v>1165</v>
      </c>
    </row>
    <row r="75" spans="1:17" ht="45.25" customHeight="1">
      <c r="A75" s="3" t="s">
        <v>1091</v>
      </c>
      <c r="B75" s="86" t="s">
        <v>1284</v>
      </c>
      <c r="C75" s="87" t="s">
        <v>1109</v>
      </c>
      <c r="D75" s="87" t="s">
        <v>1110</v>
      </c>
      <c r="E75" s="87">
        <v>1</v>
      </c>
      <c r="F75" s="88" t="s">
        <v>1285</v>
      </c>
      <c r="G75" s="89">
        <v>500</v>
      </c>
      <c r="H75" s="90">
        <f t="shared" si="5"/>
        <v>0.1</v>
      </c>
      <c r="I75" s="91">
        <f t="shared" si="6"/>
        <v>0</v>
      </c>
      <c r="J75" s="91">
        <f t="shared" si="7"/>
        <v>0</v>
      </c>
      <c r="K75" s="13" t="s">
        <v>1063</v>
      </c>
      <c r="L75" s="13"/>
      <c r="M75" s="3" t="s">
        <v>1286</v>
      </c>
      <c r="N75" s="40" t="s">
        <v>1113</v>
      </c>
      <c r="O75" s="40" t="s">
        <v>1287</v>
      </c>
      <c r="P75" s="40" t="s">
        <v>1288</v>
      </c>
      <c r="Q75" s="2" t="s">
        <v>1289</v>
      </c>
    </row>
    <row r="76" spans="1:17" ht="45.25" customHeight="1">
      <c r="A76" s="3" t="s">
        <v>1091</v>
      </c>
      <c r="B76" s="86" t="s">
        <v>1290</v>
      </c>
      <c r="C76" s="87" t="s">
        <v>1124</v>
      </c>
      <c r="D76" s="87" t="s">
        <v>1082</v>
      </c>
      <c r="E76" s="87">
        <v>1</v>
      </c>
      <c r="F76" s="88" t="s">
        <v>1146</v>
      </c>
      <c r="G76" s="89">
        <v>10</v>
      </c>
      <c r="H76" s="90">
        <f t="shared" si="5"/>
        <v>0.1</v>
      </c>
      <c r="I76" s="91">
        <f t="shared" si="6"/>
        <v>0</v>
      </c>
      <c r="J76" s="91">
        <f t="shared" si="7"/>
        <v>11</v>
      </c>
      <c r="K76" s="13" t="s">
        <v>1147</v>
      </c>
      <c r="L76" s="13"/>
      <c r="M76" s="3" t="s">
        <v>1291</v>
      </c>
      <c r="N76" s="40" t="s">
        <v>1113</v>
      </c>
      <c r="O76" s="40" t="s">
        <v>1287</v>
      </c>
      <c r="P76" s="40" t="s">
        <v>1288</v>
      </c>
      <c r="Q76" s="2" t="s">
        <v>1289</v>
      </c>
    </row>
    <row r="77" spans="1:17" ht="45.25" customHeight="1">
      <c r="A77" s="3" t="s">
        <v>1091</v>
      </c>
      <c r="B77" s="86" t="s">
        <v>1292</v>
      </c>
      <c r="C77" s="87" t="s">
        <v>1109</v>
      </c>
      <c r="D77" s="87" t="s">
        <v>1082</v>
      </c>
      <c r="E77" s="87">
        <v>1</v>
      </c>
      <c r="F77" s="88" t="s">
        <v>1146</v>
      </c>
      <c r="G77" s="89">
        <v>0</v>
      </c>
      <c r="H77" s="90">
        <f t="shared" si="5"/>
        <v>0.1</v>
      </c>
      <c r="I77" s="91">
        <f t="shared" si="6"/>
        <v>0</v>
      </c>
      <c r="J77" s="91">
        <f t="shared" si="7"/>
        <v>0</v>
      </c>
      <c r="K77" s="13" t="s">
        <v>1147</v>
      </c>
      <c r="L77" s="13"/>
      <c r="M77" s="3" t="s">
        <v>1293</v>
      </c>
      <c r="N77" s="40" t="s">
        <v>1149</v>
      </c>
      <c r="O77" s="40" t="s">
        <v>1142</v>
      </c>
      <c r="P77" s="40" t="s">
        <v>1150</v>
      </c>
      <c r="Q77" s="2" t="s">
        <v>1151</v>
      </c>
    </row>
    <row r="78" spans="1:17" ht="45.25" customHeight="1">
      <c r="A78" s="3" t="s">
        <v>1091</v>
      </c>
      <c r="B78" s="86" t="s">
        <v>1294</v>
      </c>
      <c r="C78" s="87" t="s">
        <v>1124</v>
      </c>
      <c r="D78" s="87" t="s">
        <v>1082</v>
      </c>
      <c r="E78" s="87">
        <v>1</v>
      </c>
      <c r="F78" s="88" t="s">
        <v>1146</v>
      </c>
      <c r="G78" s="89">
        <v>200</v>
      </c>
      <c r="H78" s="90">
        <f t="shared" si="5"/>
        <v>0.1</v>
      </c>
      <c r="I78" s="91">
        <f t="shared" si="6"/>
        <v>0</v>
      </c>
      <c r="J78" s="91">
        <f t="shared" si="7"/>
        <v>220.00000000000003</v>
      </c>
      <c r="K78" s="13" t="s">
        <v>1147</v>
      </c>
      <c r="L78" s="13"/>
      <c r="M78" s="3" t="s">
        <v>1295</v>
      </c>
      <c r="N78" s="40" t="s">
        <v>1113</v>
      </c>
      <c r="O78" s="40" t="s">
        <v>1287</v>
      </c>
      <c r="P78" s="40" t="s">
        <v>1288</v>
      </c>
      <c r="Q78" s="2" t="s">
        <v>1289</v>
      </c>
    </row>
    <row r="79" spans="1:17" ht="45.25" customHeight="1">
      <c r="A79" s="3" t="s">
        <v>1091</v>
      </c>
      <c r="B79" s="86" t="s">
        <v>1296</v>
      </c>
      <c r="C79" s="87" t="s">
        <v>1124</v>
      </c>
      <c r="D79" s="87" t="s">
        <v>1082</v>
      </c>
      <c r="E79" s="87">
        <v>1</v>
      </c>
      <c r="F79" s="88" t="s">
        <v>1146</v>
      </c>
      <c r="G79" s="89">
        <v>150</v>
      </c>
      <c r="H79" s="90">
        <f t="shared" si="5"/>
        <v>0.1</v>
      </c>
      <c r="I79" s="91">
        <f t="shared" si="6"/>
        <v>0</v>
      </c>
      <c r="J79" s="91">
        <f t="shared" si="7"/>
        <v>165</v>
      </c>
      <c r="K79" s="13" t="s">
        <v>1147</v>
      </c>
      <c r="L79" s="13"/>
      <c r="M79" s="3" t="s">
        <v>1297</v>
      </c>
      <c r="N79" s="40" t="s">
        <v>1113</v>
      </c>
      <c r="O79" s="40" t="s">
        <v>1287</v>
      </c>
      <c r="P79" s="40" t="s">
        <v>1288</v>
      </c>
      <c r="Q79" s="2" t="s">
        <v>1289</v>
      </c>
    </row>
    <row r="80" spans="1:17" ht="45.25" customHeight="1">
      <c r="A80" s="3" t="s">
        <v>1091</v>
      </c>
      <c r="B80" s="86" t="s">
        <v>1298</v>
      </c>
      <c r="C80" s="87" t="s">
        <v>1124</v>
      </c>
      <c r="D80" s="87" t="s">
        <v>1082</v>
      </c>
      <c r="E80" s="87">
        <v>1</v>
      </c>
      <c r="F80" s="88" t="s">
        <v>1146</v>
      </c>
      <c r="G80" s="89">
        <v>100</v>
      </c>
      <c r="H80" s="90">
        <f t="shared" si="5"/>
        <v>0.1</v>
      </c>
      <c r="I80" s="91">
        <f t="shared" si="6"/>
        <v>0</v>
      </c>
      <c r="J80" s="91">
        <f t="shared" si="7"/>
        <v>110.00000000000001</v>
      </c>
      <c r="K80" s="13" t="s">
        <v>1147</v>
      </c>
      <c r="L80" s="13"/>
      <c r="M80" s="3" t="s">
        <v>1299</v>
      </c>
      <c r="N80" s="40" t="s">
        <v>1113</v>
      </c>
      <c r="O80" s="40" t="s">
        <v>1287</v>
      </c>
      <c r="P80" s="40" t="s">
        <v>1288</v>
      </c>
      <c r="Q80" s="2" t="s">
        <v>1289</v>
      </c>
    </row>
    <row r="81" spans="1:17" ht="45.25" customHeight="1">
      <c r="A81" s="3" t="s">
        <v>1091</v>
      </c>
      <c r="B81" s="86" t="s">
        <v>1300</v>
      </c>
      <c r="C81" s="87" t="s">
        <v>1109</v>
      </c>
      <c r="D81" s="87" t="s">
        <v>1110</v>
      </c>
      <c r="E81" s="87">
        <v>1</v>
      </c>
      <c r="F81" s="88" t="s">
        <v>1131</v>
      </c>
      <c r="G81" s="89">
        <v>0</v>
      </c>
      <c r="H81" s="90">
        <f t="shared" si="5"/>
        <v>0.1</v>
      </c>
      <c r="I81" s="91">
        <f t="shared" si="6"/>
        <v>0</v>
      </c>
      <c r="J81" s="91">
        <f t="shared" si="7"/>
        <v>0</v>
      </c>
      <c r="K81" s="13" t="s">
        <v>1063</v>
      </c>
      <c r="L81" s="13"/>
      <c r="M81" s="3" t="s">
        <v>1301</v>
      </c>
      <c r="N81" s="41" t="s">
        <v>1113</v>
      </c>
      <c r="O81" s="41" t="s">
        <v>1287</v>
      </c>
      <c r="P81" s="41" t="s">
        <v>1288</v>
      </c>
      <c r="Q81" s="16" t="s">
        <v>1289</v>
      </c>
    </row>
    <row r="84" spans="1:17">
      <c r="A84" s="67" t="s">
        <v>1302</v>
      </c>
      <c r="B84" s="67"/>
      <c r="C84" s="67"/>
      <c r="D84" s="67"/>
      <c r="E84" s="67"/>
      <c r="F84" s="67"/>
      <c r="G84" s="67"/>
      <c r="H84" s="67"/>
      <c r="I84" s="67"/>
      <c r="J84" s="67"/>
      <c r="K84" s="67"/>
      <c r="L84" s="67"/>
      <c r="M84" s="67"/>
    </row>
    <row r="85" spans="1:17">
      <c r="A85" s="14" t="s">
        <v>633</v>
      </c>
      <c r="B85" s="92" t="s">
        <v>1303</v>
      </c>
      <c r="C85" s="92" t="s">
        <v>1304</v>
      </c>
      <c r="D85" s="92" t="s">
        <v>1305</v>
      </c>
    </row>
    <row r="86" spans="1:17" ht="56" customHeight="1">
      <c r="A86" s="3">
        <v>1</v>
      </c>
      <c r="B86" s="86" t="s">
        <v>1306</v>
      </c>
      <c r="C86" s="86" t="s">
        <v>1307</v>
      </c>
      <c r="D86" s="86" t="s">
        <v>1308</v>
      </c>
    </row>
    <row r="87" spans="1:17" ht="56" customHeight="1">
      <c r="A87" s="3">
        <v>2</v>
      </c>
      <c r="B87" s="86" t="s">
        <v>1309</v>
      </c>
      <c r="C87" s="86" t="s">
        <v>1310</v>
      </c>
      <c r="D87" s="86" t="s">
        <v>1311</v>
      </c>
    </row>
    <row r="88" spans="1:17" ht="56" customHeight="1">
      <c r="A88" s="3">
        <v>3</v>
      </c>
      <c r="B88" s="86" t="s">
        <v>1312</v>
      </c>
      <c r="C88" s="86" t="s">
        <v>1313</v>
      </c>
      <c r="D88" s="86" t="s">
        <v>1314</v>
      </c>
    </row>
    <row r="89" spans="1:17" ht="56" customHeight="1">
      <c r="A89" s="3">
        <v>4</v>
      </c>
      <c r="B89" s="86" t="s">
        <v>1315</v>
      </c>
      <c r="C89" s="86" t="s">
        <v>1316</v>
      </c>
      <c r="D89" s="86" t="s">
        <v>1317</v>
      </c>
    </row>
    <row r="90" spans="1:17" ht="56" customHeight="1">
      <c r="A90" s="3">
        <v>5</v>
      </c>
      <c r="B90" s="86" t="s">
        <v>1318</v>
      </c>
      <c r="C90" s="86" t="s">
        <v>1319</v>
      </c>
      <c r="D90" s="86" t="s">
        <v>1320</v>
      </c>
    </row>
    <row r="91" spans="1:17" ht="56" customHeight="1">
      <c r="A91" s="3">
        <v>6</v>
      </c>
      <c r="B91" s="86" t="s">
        <v>1321</v>
      </c>
      <c r="C91" s="86" t="s">
        <v>1322</v>
      </c>
      <c r="D91" s="86" t="s">
        <v>1323</v>
      </c>
    </row>
    <row r="92" spans="1:17" ht="56" customHeight="1">
      <c r="A92" s="3">
        <v>7</v>
      </c>
      <c r="B92" s="86" t="s">
        <v>1324</v>
      </c>
      <c r="C92" s="86" t="s">
        <v>1325</v>
      </c>
      <c r="D92" s="86" t="s">
        <v>1326</v>
      </c>
    </row>
    <row r="93" spans="1:17" ht="56" customHeight="1">
      <c r="A93" s="3">
        <v>8</v>
      </c>
      <c r="B93" s="86" t="s">
        <v>1327</v>
      </c>
      <c r="C93" s="86" t="s">
        <v>1328</v>
      </c>
      <c r="D93" s="86" t="s">
        <v>1329</v>
      </c>
    </row>
  </sheetData>
  <mergeCells count="7">
    <mergeCell ref="A2:Q2"/>
    <mergeCell ref="A3:Q3"/>
    <mergeCell ref="A5:C5"/>
    <mergeCell ref="D5:F5"/>
    <mergeCell ref="H5:J5"/>
    <mergeCell ref="O5:Q5"/>
    <mergeCell ref="A84:M84"/>
  </mergeCells>
  <conditionalFormatting sqref="I15:I16">
    <cfRule type="cellIs" dxfId="9" priority="1" operator="lessThan">
      <formula>0</formula>
    </cfRule>
  </conditionalFormatting>
  <conditionalFormatting sqref="I21:I81">
    <cfRule type="dataBar" priority="2">
      <dataBar>
        <cfvo type="min"/>
        <cfvo type="max"/>
        <color rgb="FF60A5FA"/>
      </dataBar>
    </cfRule>
    <cfRule type="dataBar" priority="4">
      <dataBar>
        <cfvo type="min"/>
        <cfvo type="max"/>
        <color rgb="FF60A5FA"/>
      </dataBar>
      <extLst>
        <ext xmlns:x14="http://schemas.microsoft.com/office/spreadsheetml/2009/9/main" uri="{B025F937-C7B1-47D3-B67F-A62EFF666E3E}">
          <x14:id>{BFD4B8C2-C3B1-60AC-3B72-7843509F4BED}</x14:id>
        </ext>
      </extLst>
    </cfRule>
  </conditionalFormatting>
  <conditionalFormatting sqref="J21:J81">
    <cfRule type="dataBar" priority="3">
      <dataBar>
        <cfvo type="min"/>
        <cfvo type="max"/>
        <color rgb="FF34D399"/>
      </dataBar>
    </cfRule>
    <cfRule type="dataBar" priority="5">
      <dataBar>
        <cfvo type="min"/>
        <cfvo type="max"/>
        <color rgb="FF34D399"/>
      </dataBar>
      <extLst>
        <ext xmlns:x14="http://schemas.microsoft.com/office/spreadsheetml/2009/9/main" uri="{B025F937-C7B1-47D3-B67F-A62EFF666E3E}">
          <x14:id>{34298996-AFD6-425F-BD7C-892893B76BA4}</x14:id>
        </ext>
      </extLst>
    </cfRule>
  </conditionalFormatting>
  <dataValidations count="9">
    <dataValidation type="list" sqref="B6" xr:uid="{00000000-0002-0000-0500-000000000000}">
      <formula1>"USD,CAD,NZD,AUD,EUR,GBP,CZK"</formula1>
    </dataValidation>
    <dataValidation type="list" sqref="B7" xr:uid="{00000000-0002-0000-0500-000001000000}">
      <formula1>"USA,Canada,New Zealand,Australia,Europe,England,Scotland"</formula1>
    </dataValidation>
    <dataValidation type="list" sqref="B8" xr:uid="{00000000-0002-0000-0500-000002000000}">
      <formula1>"Buy finished,Build from scratch,Shell/kit,Turnkey,Mixed"</formula1>
    </dataValidation>
    <dataValidation type="list" sqref="B9" xr:uid="{00000000-0002-0000-0500-000003000000}">
      <formula1>"Tiny home on trailer,Foundation,Modular/park model,Container/cabin"</formula1>
    </dataValidation>
    <dataValidation type="list" sqref="B11" xr:uid="{00000000-0002-0000-0500-000004000000}">
      <formula1>"Rent land/pitch,Lease land,Own land,Buy land,Family land,Holiday park/site"</formula1>
    </dataValidation>
    <dataValidation type="list" sqref="E11 K21:K81" xr:uid="{00000000-0002-0000-0500-000005000000}">
      <formula1>"Yes,No"</formula1>
    </dataValidation>
    <dataValidation type="list" sqref="C21:C81" xr:uid="{00000000-0002-0000-0500-000006000000}">
      <formula1>"Y,N"</formula1>
    </dataValidation>
    <dataValidation type="list" sqref="D21:D81" xr:uid="{00000000-0002-0000-0500-000007000000}">
      <formula1>"One-off,Monthly,Annual"</formula1>
    </dataValidation>
    <dataValidation type="list" sqref="N21:N81" xr:uid="{00000000-0002-0000-0500-000009000000}">
      <formula1>"Buy,Lease,Rent,Buy or Lease,Rent / Ongoing,Included,N/A"</formula1>
    </dataValidation>
  </dataValidations>
  <pageMargins left="0.7" right="0.7" top="0.75" bottom="0.75" header="0.3" footer="0.3"/>
  <drawing r:id="rId1"/>
  <tableParts count="2">
    <tablePart r:id="rId2"/>
    <tablePart r:id="rId3"/>
  </tableParts>
  <extLst>
    <ext xmlns:x14="http://schemas.microsoft.com/office/spreadsheetml/2009/9/main" uri="{78C0D931-6437-407d-A8EE-F0AAD7539E65}">
      <x14:conditionalFormattings>
        <x14:conditionalFormatting xmlns:xm="http://schemas.microsoft.com/office/excel/2006/main">
          <x14:cfRule type="dataBar" id="{BFD4B8C2-C3B1-60AC-3B72-7843509F4BED}">
            <x14:dataBar>
              <x14:cfvo type="min"/>
              <x14:cfvo type="max"/>
              <x14:negativeFillColor auto="1"/>
              <x14:axisColor auto="1"/>
            </x14:dataBar>
          </x14:cfRule>
          <xm:sqref>I21:I81</xm:sqref>
        </x14:conditionalFormatting>
        <x14:conditionalFormatting xmlns:xm="http://schemas.microsoft.com/office/excel/2006/main">
          <x14:cfRule type="dataBar" id="{34298996-AFD6-425F-BD7C-892893B76BA4}">
            <x14:dataBar>
              <x14:cfvo type="min"/>
              <x14:cfvo type="max"/>
              <x14:negativeFillColor auto="1"/>
              <x14:axisColor auto="1"/>
            </x14:dataBar>
          </x14:cfRule>
          <xm:sqref>J21:J81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2"/>
  <sheetViews>
    <sheetView workbookViewId="0">
      <selection sqref="A1:K1"/>
    </sheetView>
  </sheetViews>
  <sheetFormatPr baseColWidth="10" defaultColWidth="8.83203125" defaultRowHeight="15"/>
  <cols>
    <col min="1" max="1" width="26" customWidth="1"/>
    <col min="2" max="2" width="18" customWidth="1"/>
    <col min="3" max="3" width="47.83203125" customWidth="1"/>
    <col min="4" max="4" width="36" customWidth="1"/>
    <col min="5" max="5" width="44" customWidth="1"/>
    <col min="6" max="6" width="42" customWidth="1"/>
    <col min="7" max="7" width="44" customWidth="1"/>
    <col min="8" max="8" width="42" customWidth="1"/>
    <col min="10" max="10" width="28" customWidth="1"/>
    <col min="11" max="11" width="18" customWidth="1"/>
  </cols>
  <sheetData>
    <row r="1" spans="1:11" ht="18">
      <c r="A1" s="64" t="s">
        <v>1330</v>
      </c>
      <c r="B1" s="64"/>
      <c r="C1" s="64"/>
      <c r="D1" s="64"/>
      <c r="E1" s="64"/>
      <c r="F1" s="64"/>
      <c r="G1" s="64"/>
      <c r="H1" s="64"/>
      <c r="I1" s="64"/>
      <c r="J1" s="64"/>
      <c r="K1" s="64"/>
    </row>
    <row r="2" spans="1:11">
      <c r="A2" s="69" t="s">
        <v>1331</v>
      </c>
      <c r="B2" s="69"/>
      <c r="C2" s="69"/>
      <c r="D2" s="69"/>
      <c r="E2" s="69"/>
      <c r="F2" s="69"/>
      <c r="G2" s="69"/>
      <c r="H2" s="69"/>
      <c r="I2" s="69"/>
      <c r="J2" s="69"/>
      <c r="K2" s="69"/>
    </row>
    <row r="4" spans="1:11">
      <c r="A4" s="27" t="s">
        <v>1332</v>
      </c>
      <c r="B4" s="27" t="s">
        <v>1333</v>
      </c>
      <c r="C4" s="27" t="s">
        <v>1099</v>
      </c>
      <c r="D4" s="27" t="s">
        <v>1334</v>
      </c>
      <c r="E4" s="27" t="s">
        <v>53</v>
      </c>
      <c r="J4" s="26" t="s">
        <v>1335</v>
      </c>
      <c r="K4" s="26" t="s">
        <v>1333</v>
      </c>
    </row>
    <row r="5" spans="1:11" ht="32">
      <c r="A5" s="2" t="s">
        <v>1336</v>
      </c>
      <c r="B5" s="31">
        <v>4.3499999999999997E-2</v>
      </c>
      <c r="C5" s="2" t="s">
        <v>1337</v>
      </c>
      <c r="D5" s="2" t="s">
        <v>1338</v>
      </c>
      <c r="E5" s="2" t="s">
        <v>619</v>
      </c>
      <c r="J5" t="s">
        <v>1339</v>
      </c>
      <c r="K5" s="29">
        <f>'Build Calculator'!E8</f>
        <v>6.5000000000000002E-2</v>
      </c>
    </row>
    <row r="6" spans="1:11" ht="32">
      <c r="A6" s="2" t="s">
        <v>1340</v>
      </c>
      <c r="B6" s="31">
        <v>2.1499999999999998E-2</v>
      </c>
      <c r="C6" s="2" t="s">
        <v>1337</v>
      </c>
      <c r="D6" s="2" t="s">
        <v>1341</v>
      </c>
      <c r="E6" s="2" t="s">
        <v>1342</v>
      </c>
      <c r="J6" t="s">
        <v>1343</v>
      </c>
      <c r="K6" s="29">
        <f>'Build Calculator'!B12</f>
        <v>0.1</v>
      </c>
    </row>
    <row r="7" spans="1:11" ht="32">
      <c r="A7" s="2" t="s">
        <v>1344</v>
      </c>
      <c r="B7" s="32">
        <f>B5+B6</f>
        <v>6.5000000000000002E-2</v>
      </c>
      <c r="C7" s="2" t="s">
        <v>1337</v>
      </c>
      <c r="D7" s="2" t="s">
        <v>1345</v>
      </c>
      <c r="E7" s="2" t="s">
        <v>1346</v>
      </c>
      <c r="J7" t="s">
        <v>1347</v>
      </c>
      <c r="K7" s="29">
        <f>'Build Calculator'!B15</f>
        <v>3</v>
      </c>
    </row>
    <row r="8" spans="1:11" ht="16">
      <c r="A8" s="2" t="s">
        <v>1348</v>
      </c>
      <c r="B8" s="33">
        <v>7</v>
      </c>
      <c r="C8" s="2" t="s">
        <v>1349</v>
      </c>
      <c r="D8" s="2" t="s">
        <v>1350</v>
      </c>
      <c r="E8" s="2" t="s">
        <v>1342</v>
      </c>
      <c r="J8" t="s">
        <v>1351</v>
      </c>
      <c r="K8">
        <f>'Build Calculator'!E9</f>
        <v>7</v>
      </c>
    </row>
    <row r="9" spans="1:11" ht="16">
      <c r="A9" s="2" t="s">
        <v>1352</v>
      </c>
      <c r="B9" s="31">
        <v>1.4999999999999999E-2</v>
      </c>
      <c r="C9" s="2" t="s">
        <v>1353</v>
      </c>
      <c r="D9" s="2" t="s">
        <v>1350</v>
      </c>
      <c r="E9" s="2" t="s">
        <v>1342</v>
      </c>
      <c r="J9" t="s">
        <v>1055</v>
      </c>
      <c r="K9" s="29">
        <f>'Build Calculator'!E10</f>
        <v>1.4999999999999999E-2</v>
      </c>
    </row>
    <row r="10" spans="1:11" ht="32">
      <c r="A10" s="16" t="s">
        <v>1343</v>
      </c>
      <c r="B10" s="34">
        <v>0.1</v>
      </c>
      <c r="C10" s="16" t="s">
        <v>1354</v>
      </c>
      <c r="D10" s="16" t="s">
        <v>1355</v>
      </c>
      <c r="E10" s="16" t="s">
        <v>1356</v>
      </c>
      <c r="J10" t="s">
        <v>1075</v>
      </c>
      <c r="K10" s="30">
        <v>46193</v>
      </c>
    </row>
    <row r="13" spans="1:11" ht="16">
      <c r="A13" s="28" t="s">
        <v>1357</v>
      </c>
      <c r="B13" s="28" t="s">
        <v>1358</v>
      </c>
      <c r="C13" s="28" t="s">
        <v>1359</v>
      </c>
      <c r="D13" s="28" t="s">
        <v>1360</v>
      </c>
      <c r="E13" s="28" t="s">
        <v>12</v>
      </c>
      <c r="F13" s="28" t="s">
        <v>53</v>
      </c>
    </row>
    <row r="14" spans="1:11" ht="32">
      <c r="A14" s="2" t="s">
        <v>1361</v>
      </c>
      <c r="B14" s="35">
        <v>4</v>
      </c>
      <c r="C14" s="2" t="s">
        <v>1362</v>
      </c>
      <c r="D14" s="2" t="s">
        <v>1363</v>
      </c>
      <c r="E14" s="2" t="s">
        <v>1364</v>
      </c>
      <c r="F14" s="2" t="s">
        <v>331</v>
      </c>
    </row>
    <row r="15" spans="1:11" ht="32">
      <c r="A15" s="2" t="s">
        <v>954</v>
      </c>
      <c r="B15" s="35">
        <v>3</v>
      </c>
      <c r="C15" s="2" t="s">
        <v>1362</v>
      </c>
      <c r="D15" s="2" t="s">
        <v>1363</v>
      </c>
      <c r="E15" s="2" t="s">
        <v>1365</v>
      </c>
      <c r="F15" s="2" t="s">
        <v>331</v>
      </c>
    </row>
    <row r="16" spans="1:11" ht="32">
      <c r="A16" s="2" t="s">
        <v>973</v>
      </c>
      <c r="B16" s="35">
        <v>2.5</v>
      </c>
      <c r="C16" s="2" t="s">
        <v>1362</v>
      </c>
      <c r="D16" s="2" t="s">
        <v>1363</v>
      </c>
      <c r="E16" s="2" t="s">
        <v>1365</v>
      </c>
      <c r="F16" s="2" t="s">
        <v>331</v>
      </c>
    </row>
    <row r="17" spans="1:7" ht="32">
      <c r="A17" s="2" t="s">
        <v>1366</v>
      </c>
      <c r="B17" s="35">
        <v>3</v>
      </c>
      <c r="C17" s="2" t="s">
        <v>1362</v>
      </c>
      <c r="D17" s="2" t="s">
        <v>1363</v>
      </c>
      <c r="E17" s="2" t="s">
        <v>1365</v>
      </c>
      <c r="F17" s="2" t="s">
        <v>331</v>
      </c>
    </row>
    <row r="18" spans="1:7" ht="32">
      <c r="A18" s="2" t="s">
        <v>984</v>
      </c>
      <c r="B18" s="35">
        <v>3</v>
      </c>
      <c r="C18" s="2" t="s">
        <v>1362</v>
      </c>
      <c r="D18" s="2" t="s">
        <v>1363</v>
      </c>
      <c r="E18" s="2" t="s">
        <v>1365</v>
      </c>
      <c r="F18" s="2" t="s">
        <v>331</v>
      </c>
    </row>
    <row r="19" spans="1:7" ht="32">
      <c r="A19" s="2" t="s">
        <v>1367</v>
      </c>
      <c r="B19" s="35">
        <v>2.6</v>
      </c>
      <c r="C19" s="2" t="s">
        <v>1362</v>
      </c>
      <c r="D19" s="2" t="s">
        <v>1363</v>
      </c>
      <c r="E19" s="2" t="s">
        <v>1365</v>
      </c>
      <c r="F19" s="2" t="s">
        <v>331</v>
      </c>
    </row>
    <row r="20" spans="1:7" ht="32">
      <c r="A20" s="2" t="s">
        <v>1368</v>
      </c>
      <c r="B20" s="35"/>
      <c r="C20" s="2" t="s">
        <v>1369</v>
      </c>
      <c r="D20" s="2" t="s">
        <v>1363</v>
      </c>
      <c r="E20" s="2" t="s">
        <v>1370</v>
      </c>
      <c r="F20" s="2" t="s">
        <v>331</v>
      </c>
    </row>
    <row r="21" spans="1:7" ht="32">
      <c r="A21" s="16" t="s">
        <v>1371</v>
      </c>
      <c r="B21" s="36">
        <v>2.5</v>
      </c>
      <c r="C21" s="16" t="s">
        <v>1372</v>
      </c>
      <c r="D21" s="16" t="s">
        <v>1363</v>
      </c>
      <c r="E21" s="16" t="s">
        <v>1373</v>
      </c>
      <c r="F21" s="16" t="s">
        <v>959</v>
      </c>
    </row>
    <row r="24" spans="1:7" ht="16">
      <c r="A24" s="28" t="s">
        <v>1374</v>
      </c>
      <c r="B24" s="28" t="s">
        <v>1375</v>
      </c>
      <c r="C24" s="28" t="s">
        <v>1376</v>
      </c>
      <c r="D24" s="28" t="s">
        <v>1377</v>
      </c>
      <c r="E24" s="28" t="s">
        <v>1378</v>
      </c>
      <c r="F24" s="28" t="s">
        <v>12</v>
      </c>
      <c r="G24" s="28" t="s">
        <v>53</v>
      </c>
    </row>
    <row r="25" spans="1:7" ht="32">
      <c r="A25" s="2" t="s">
        <v>324</v>
      </c>
      <c r="B25" s="2" t="s">
        <v>595</v>
      </c>
      <c r="C25" s="37">
        <v>0.2</v>
      </c>
      <c r="D25" s="2" t="s">
        <v>1379</v>
      </c>
      <c r="E25" s="2" t="s">
        <v>1380</v>
      </c>
      <c r="F25" s="2" t="s">
        <v>1381</v>
      </c>
      <c r="G25" s="2" t="s">
        <v>622</v>
      </c>
    </row>
    <row r="26" spans="1:7" ht="32">
      <c r="A26" s="2" t="s">
        <v>324</v>
      </c>
      <c r="B26" s="2" t="s">
        <v>598</v>
      </c>
      <c r="C26" s="37">
        <v>0.2</v>
      </c>
      <c r="D26" s="2" t="s">
        <v>1382</v>
      </c>
      <c r="E26" s="2" t="s">
        <v>1383</v>
      </c>
      <c r="F26" s="2" t="s">
        <v>1384</v>
      </c>
      <c r="G26" s="2" t="s">
        <v>622</v>
      </c>
    </row>
    <row r="27" spans="1:7" ht="32">
      <c r="A27" s="2" t="s">
        <v>324</v>
      </c>
      <c r="B27" s="2" t="s">
        <v>601</v>
      </c>
      <c r="C27" s="37">
        <v>0.2</v>
      </c>
      <c r="D27" s="2" t="s">
        <v>1385</v>
      </c>
      <c r="E27" s="2" t="s">
        <v>1190</v>
      </c>
      <c r="F27" s="2" t="s">
        <v>1386</v>
      </c>
      <c r="G27" s="2" t="s">
        <v>622</v>
      </c>
    </row>
    <row r="28" spans="1:7" ht="32">
      <c r="A28" s="2" t="s">
        <v>324</v>
      </c>
      <c r="B28" s="2" t="s">
        <v>604</v>
      </c>
      <c r="C28" s="37">
        <v>0.2</v>
      </c>
      <c r="D28" s="2" t="s">
        <v>1387</v>
      </c>
      <c r="E28" s="2" t="s">
        <v>1388</v>
      </c>
      <c r="F28" s="2" t="s">
        <v>1389</v>
      </c>
      <c r="G28" s="2" t="s">
        <v>622</v>
      </c>
    </row>
    <row r="29" spans="1:7" ht="32">
      <c r="A29" s="2" t="s">
        <v>324</v>
      </c>
      <c r="B29" s="2" t="s">
        <v>607</v>
      </c>
      <c r="C29" s="37">
        <v>0.2</v>
      </c>
      <c r="D29" s="2" t="s">
        <v>1390</v>
      </c>
      <c r="E29" s="2" t="s">
        <v>1391</v>
      </c>
      <c r="F29" s="2" t="s">
        <v>1392</v>
      </c>
      <c r="G29" s="2" t="s">
        <v>622</v>
      </c>
    </row>
    <row r="30" spans="1:7" ht="32">
      <c r="A30" s="2" t="s">
        <v>1393</v>
      </c>
      <c r="B30" s="2" t="s">
        <v>1394</v>
      </c>
      <c r="C30" s="37"/>
      <c r="D30" s="2" t="s">
        <v>1395</v>
      </c>
      <c r="E30" s="2" t="s">
        <v>1396</v>
      </c>
      <c r="F30" s="2" t="s">
        <v>1397</v>
      </c>
      <c r="G30" s="2" t="s">
        <v>959</v>
      </c>
    </row>
    <row r="31" spans="1:7" ht="32">
      <c r="A31" s="2" t="s">
        <v>1393</v>
      </c>
      <c r="B31" s="2" t="s">
        <v>595</v>
      </c>
      <c r="C31" s="37">
        <v>0.3</v>
      </c>
      <c r="D31" s="2" t="s">
        <v>1398</v>
      </c>
      <c r="E31" s="2" t="s">
        <v>1399</v>
      </c>
      <c r="F31" s="2" t="s">
        <v>1400</v>
      </c>
      <c r="G31" s="2" t="s">
        <v>959</v>
      </c>
    </row>
    <row r="32" spans="1:7" ht="32">
      <c r="A32" s="2" t="s">
        <v>1393</v>
      </c>
      <c r="B32" s="2" t="s">
        <v>598</v>
      </c>
      <c r="C32" s="37">
        <v>0.3</v>
      </c>
      <c r="D32" s="2" t="s">
        <v>1401</v>
      </c>
      <c r="E32" s="2" t="s">
        <v>1402</v>
      </c>
      <c r="F32" s="2" t="s">
        <v>1403</v>
      </c>
      <c r="G32" s="2" t="s">
        <v>959</v>
      </c>
    </row>
    <row r="33" spans="1:8" ht="32">
      <c r="A33" s="2" t="s">
        <v>1393</v>
      </c>
      <c r="B33" s="2" t="s">
        <v>601</v>
      </c>
      <c r="C33" s="37">
        <v>0.2</v>
      </c>
      <c r="D33" s="2" t="s">
        <v>1404</v>
      </c>
      <c r="E33" s="2" t="s">
        <v>1405</v>
      </c>
      <c r="F33" s="2" t="s">
        <v>1406</v>
      </c>
      <c r="G33" s="2" t="s">
        <v>959</v>
      </c>
    </row>
    <row r="34" spans="1:8" ht="32">
      <c r="A34" s="16" t="s">
        <v>1393</v>
      </c>
      <c r="B34" s="16" t="s">
        <v>604</v>
      </c>
      <c r="C34" s="38">
        <v>0.2</v>
      </c>
      <c r="D34" s="16" t="s">
        <v>1407</v>
      </c>
      <c r="E34" s="16" t="s">
        <v>1408</v>
      </c>
      <c r="F34" s="16" t="s">
        <v>1409</v>
      </c>
      <c r="G34" s="16" t="s">
        <v>959</v>
      </c>
    </row>
    <row r="37" spans="1:8" ht="16">
      <c r="A37" s="28" t="s">
        <v>1410</v>
      </c>
      <c r="B37" s="28" t="s">
        <v>1411</v>
      </c>
      <c r="C37" s="28" t="s">
        <v>1412</v>
      </c>
      <c r="D37" s="28" t="s">
        <v>1413</v>
      </c>
      <c r="E37" s="28" t="s">
        <v>1414</v>
      </c>
      <c r="F37" s="28" t="s">
        <v>1415</v>
      </c>
      <c r="G37" s="28" t="s">
        <v>1416</v>
      </c>
      <c r="H37" s="28" t="s">
        <v>1417</v>
      </c>
    </row>
    <row r="38" spans="1:8" ht="32">
      <c r="A38" s="2" t="s">
        <v>1418</v>
      </c>
      <c r="B38" s="2" t="s">
        <v>1419</v>
      </c>
      <c r="C38" s="2" t="s">
        <v>1420</v>
      </c>
      <c r="D38" s="2" t="s">
        <v>1421</v>
      </c>
      <c r="E38" s="2" t="s">
        <v>1422</v>
      </c>
      <c r="F38" s="2" t="s">
        <v>1423</v>
      </c>
      <c r="G38" s="2" t="s">
        <v>1424</v>
      </c>
      <c r="H38" s="2" t="s">
        <v>1425</v>
      </c>
    </row>
    <row r="39" spans="1:8" ht="48">
      <c r="A39" s="2" t="s">
        <v>1426</v>
      </c>
      <c r="B39" s="2" t="s">
        <v>1427</v>
      </c>
      <c r="C39" s="2" t="s">
        <v>1428</v>
      </c>
      <c r="D39" s="2" t="s">
        <v>1429</v>
      </c>
      <c r="E39" s="2" t="s">
        <v>1430</v>
      </c>
      <c r="F39" s="2" t="s">
        <v>1431</v>
      </c>
      <c r="G39" s="2" t="s">
        <v>1432</v>
      </c>
      <c r="H39" s="2" t="s">
        <v>1433</v>
      </c>
    </row>
    <row r="40" spans="1:8" ht="48">
      <c r="A40" s="2" t="s">
        <v>1266</v>
      </c>
      <c r="B40" s="2" t="s">
        <v>1434</v>
      </c>
      <c r="C40" s="2" t="s">
        <v>1435</v>
      </c>
      <c r="D40" s="2" t="s">
        <v>1436</v>
      </c>
      <c r="E40" s="2" t="s">
        <v>1437</v>
      </c>
      <c r="F40" s="2" t="s">
        <v>1438</v>
      </c>
      <c r="G40" s="2" t="s">
        <v>1439</v>
      </c>
      <c r="H40" s="2" t="s">
        <v>1440</v>
      </c>
    </row>
    <row r="41" spans="1:8" ht="48">
      <c r="A41" s="2" t="s">
        <v>1441</v>
      </c>
      <c r="B41" s="2" t="s">
        <v>1442</v>
      </c>
      <c r="C41" s="2" t="s">
        <v>1443</v>
      </c>
      <c r="D41" s="2" t="s">
        <v>1444</v>
      </c>
      <c r="E41" s="2" t="s">
        <v>1445</v>
      </c>
      <c r="F41" s="2" t="s">
        <v>1446</v>
      </c>
      <c r="G41" s="2" t="s">
        <v>1447</v>
      </c>
      <c r="H41" s="2" t="s">
        <v>1448</v>
      </c>
    </row>
    <row r="42" spans="1:8" ht="32">
      <c r="A42" s="16" t="s">
        <v>1449</v>
      </c>
      <c r="B42" s="16" t="s">
        <v>1450</v>
      </c>
      <c r="C42" s="16" t="s">
        <v>1451</v>
      </c>
      <c r="D42" s="16" t="s">
        <v>1452</v>
      </c>
      <c r="E42" s="16" t="s">
        <v>1453</v>
      </c>
      <c r="F42" s="16" t="s">
        <v>1454</v>
      </c>
      <c r="G42" s="16" t="s">
        <v>1455</v>
      </c>
      <c r="H42" s="16" t="s">
        <v>1456</v>
      </c>
    </row>
  </sheetData>
  <mergeCells count="2">
    <mergeCell ref="A1:K1"/>
    <mergeCell ref="A2:K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8"/>
  <sheetViews>
    <sheetView workbookViewId="0">
      <selection sqref="A1:K1"/>
    </sheetView>
  </sheetViews>
  <sheetFormatPr baseColWidth="10" defaultColWidth="8.83203125" defaultRowHeight="15"/>
  <cols>
    <col min="1" max="1" width="12" customWidth="1"/>
    <col min="2" max="2" width="32" customWidth="1"/>
    <col min="3" max="3" width="10" customWidth="1"/>
    <col min="4" max="4" width="14" customWidth="1"/>
    <col min="5" max="6" width="16" customWidth="1"/>
    <col min="7" max="7" width="18" customWidth="1"/>
    <col min="8" max="8" width="22" customWidth="1"/>
    <col min="9" max="9" width="20" customWidth="1"/>
    <col min="10" max="10" width="34" customWidth="1"/>
    <col min="11" max="11" width="58" customWidth="1"/>
  </cols>
  <sheetData>
    <row r="1" spans="1:11" ht="18">
      <c r="A1" s="64" t="s">
        <v>1457</v>
      </c>
      <c r="B1" s="64"/>
      <c r="C1" s="64"/>
      <c r="D1" s="64"/>
      <c r="E1" s="64"/>
      <c r="F1" s="64"/>
      <c r="G1" s="64"/>
      <c r="H1" s="64"/>
      <c r="I1" s="64"/>
      <c r="J1" s="64"/>
      <c r="K1" s="64"/>
    </row>
    <row r="2" spans="1:11">
      <c r="A2" s="69" t="s">
        <v>1458</v>
      </c>
      <c r="B2" s="69"/>
      <c r="C2" s="69"/>
      <c r="D2" s="69"/>
      <c r="E2" s="69"/>
      <c r="F2" s="69"/>
      <c r="G2" s="69"/>
      <c r="H2" s="69"/>
      <c r="I2" s="69"/>
      <c r="J2" s="69"/>
      <c r="K2" s="69"/>
    </row>
    <row r="4" spans="1:11">
      <c r="A4" s="27" t="s">
        <v>1459</v>
      </c>
      <c r="B4" s="27" t="s">
        <v>1333</v>
      </c>
      <c r="C4" s="27" t="s">
        <v>1099</v>
      </c>
      <c r="D4" s="27" t="s">
        <v>12</v>
      </c>
    </row>
    <row r="5" spans="1:11">
      <c r="A5" t="s">
        <v>1460</v>
      </c>
      <c r="B5" s="44">
        <f>'Build Calculator'!I6</f>
        <v>250085</v>
      </c>
      <c r="C5" t="s">
        <v>37</v>
      </c>
      <c r="D5" t="s">
        <v>1461</v>
      </c>
    </row>
    <row r="6" spans="1:11">
      <c r="A6" t="s">
        <v>1462</v>
      </c>
      <c r="B6" s="44">
        <f>'Build Calculator'!E6</f>
        <v>20000</v>
      </c>
      <c r="C6" t="s">
        <v>37</v>
      </c>
      <c r="D6" t="s">
        <v>1463</v>
      </c>
    </row>
    <row r="7" spans="1:11">
      <c r="A7" t="s">
        <v>1464</v>
      </c>
      <c r="B7" s="44">
        <f>'Build Calculator'!I11</f>
        <v>271611.71625</v>
      </c>
      <c r="C7" t="s">
        <v>37</v>
      </c>
      <c r="D7" t="s">
        <v>1465</v>
      </c>
    </row>
    <row r="8" spans="1:11">
      <c r="A8" t="s">
        <v>1466</v>
      </c>
      <c r="B8" s="45">
        <v>46204</v>
      </c>
      <c r="C8" t="s">
        <v>1467</v>
      </c>
      <c r="D8" t="s">
        <v>1468</v>
      </c>
    </row>
    <row r="9" spans="1:11">
      <c r="A9" t="s">
        <v>1469</v>
      </c>
      <c r="B9" s="30">
        <f>B8+MAX(C13:C20)*7</f>
        <v>46316</v>
      </c>
      <c r="C9" t="s">
        <v>1467</v>
      </c>
      <c r="D9" t="s">
        <v>1470</v>
      </c>
    </row>
    <row r="10" spans="1:11">
      <c r="A10" t="s">
        <v>1471</v>
      </c>
      <c r="B10" s="46">
        <f>SUM(D13:D20)</f>
        <v>1</v>
      </c>
      <c r="C10" t="s">
        <v>1354</v>
      </c>
      <c r="D10" t="s">
        <v>1472</v>
      </c>
    </row>
    <row r="12" spans="1:11" ht="32">
      <c r="A12" s="28" t="s">
        <v>1375</v>
      </c>
      <c r="B12" s="28" t="s">
        <v>1473</v>
      </c>
      <c r="C12" s="28" t="s">
        <v>1474</v>
      </c>
      <c r="D12" s="28" t="s">
        <v>1376</v>
      </c>
      <c r="E12" s="28" t="s">
        <v>1475</v>
      </c>
      <c r="F12" s="28" t="s">
        <v>1476</v>
      </c>
      <c r="G12" s="28" t="s">
        <v>1477</v>
      </c>
      <c r="H12" s="28" t="s">
        <v>1478</v>
      </c>
      <c r="I12" s="28" t="s">
        <v>1479</v>
      </c>
      <c r="J12" s="28" t="s">
        <v>1480</v>
      </c>
      <c r="K12" s="28" t="s">
        <v>1481</v>
      </c>
    </row>
    <row r="13" spans="1:11" ht="16">
      <c r="A13" s="2">
        <v>1</v>
      </c>
      <c r="B13" s="2" t="s">
        <v>1482</v>
      </c>
      <c r="C13" s="33">
        <v>0</v>
      </c>
      <c r="D13" s="47">
        <v>0.05</v>
      </c>
      <c r="E13" s="48">
        <f t="shared" ref="E13:E20" si="0">$B$5*D13</f>
        <v>12504.25</v>
      </c>
      <c r="F13" s="48">
        <f>SUM($D$13:D13)</f>
        <v>0.05</v>
      </c>
      <c r="G13" s="48">
        <f>SUM($E$13:E13)</f>
        <v>12504.25</v>
      </c>
      <c r="H13" s="48">
        <f t="shared" ref="H13:H20" si="1">$B$6-G13</f>
        <v>7495.75</v>
      </c>
      <c r="I13" s="48">
        <f t="shared" ref="I13:I20" si="2">MAX(0,G13-$B$6)</f>
        <v>0</v>
      </c>
      <c r="J13" s="2" t="s">
        <v>1483</v>
      </c>
      <c r="K13" s="2" t="s">
        <v>1484</v>
      </c>
    </row>
    <row r="14" spans="1:11" ht="32">
      <c r="A14" s="2">
        <v>2</v>
      </c>
      <c r="B14" s="2" t="s">
        <v>1485</v>
      </c>
      <c r="C14" s="33">
        <v>1</v>
      </c>
      <c r="D14" s="47">
        <v>0.15</v>
      </c>
      <c r="E14" s="48">
        <f t="shared" si="0"/>
        <v>37512.75</v>
      </c>
      <c r="F14" s="48">
        <f>SUM($D$13:D14)</f>
        <v>0.2</v>
      </c>
      <c r="G14" s="48">
        <f>SUM($E$13:E14)</f>
        <v>50017</v>
      </c>
      <c r="H14" s="48">
        <f t="shared" si="1"/>
        <v>-30017</v>
      </c>
      <c r="I14" s="48">
        <f t="shared" si="2"/>
        <v>30017</v>
      </c>
      <c r="J14" s="2" t="s">
        <v>1486</v>
      </c>
      <c r="K14" s="2" t="s">
        <v>1487</v>
      </c>
    </row>
    <row r="15" spans="1:11" ht="16">
      <c r="A15" s="2">
        <v>3</v>
      </c>
      <c r="B15" s="2" t="s">
        <v>1488</v>
      </c>
      <c r="C15" s="33">
        <v>3</v>
      </c>
      <c r="D15" s="47">
        <v>0.15</v>
      </c>
      <c r="E15" s="48">
        <f t="shared" si="0"/>
        <v>37512.75</v>
      </c>
      <c r="F15" s="48">
        <f>SUM($D$13:D15)</f>
        <v>0.35</v>
      </c>
      <c r="G15" s="48">
        <f>SUM($E$13:E15)</f>
        <v>87529.75</v>
      </c>
      <c r="H15" s="48">
        <f t="shared" si="1"/>
        <v>-67529.75</v>
      </c>
      <c r="I15" s="48">
        <f t="shared" si="2"/>
        <v>67529.75</v>
      </c>
      <c r="J15" s="2" t="s">
        <v>1489</v>
      </c>
      <c r="K15" s="2" t="s">
        <v>1490</v>
      </c>
    </row>
    <row r="16" spans="1:11" ht="32">
      <c r="A16" s="2">
        <v>4</v>
      </c>
      <c r="B16" s="2" t="s">
        <v>1491</v>
      </c>
      <c r="C16" s="33">
        <v>6</v>
      </c>
      <c r="D16" s="47">
        <v>0.15</v>
      </c>
      <c r="E16" s="48">
        <f t="shared" si="0"/>
        <v>37512.75</v>
      </c>
      <c r="F16" s="48">
        <f>SUM($D$13:D16)</f>
        <v>0.5</v>
      </c>
      <c r="G16" s="48">
        <f>SUM($E$13:E16)</f>
        <v>125042.5</v>
      </c>
      <c r="H16" s="48">
        <f t="shared" si="1"/>
        <v>-105042.5</v>
      </c>
      <c r="I16" s="48">
        <f t="shared" si="2"/>
        <v>105042.5</v>
      </c>
      <c r="J16" s="2" t="s">
        <v>1492</v>
      </c>
      <c r="K16" s="2" t="s">
        <v>1493</v>
      </c>
    </row>
    <row r="17" spans="1:11" ht="32">
      <c r="A17" s="2">
        <v>5</v>
      </c>
      <c r="B17" s="2" t="s">
        <v>1198</v>
      </c>
      <c r="C17" s="33">
        <v>9</v>
      </c>
      <c r="D17" s="47">
        <v>0.15</v>
      </c>
      <c r="E17" s="48">
        <f t="shared" si="0"/>
        <v>37512.75</v>
      </c>
      <c r="F17" s="48">
        <f>SUM($D$13:D17)</f>
        <v>0.65</v>
      </c>
      <c r="G17" s="48">
        <f>SUM($E$13:E17)</f>
        <v>162555.25</v>
      </c>
      <c r="H17" s="48">
        <f t="shared" si="1"/>
        <v>-142555.25</v>
      </c>
      <c r="I17" s="48">
        <f t="shared" si="2"/>
        <v>142555.25</v>
      </c>
      <c r="J17" s="2" t="s">
        <v>1494</v>
      </c>
      <c r="K17" s="2" t="s">
        <v>1495</v>
      </c>
    </row>
    <row r="18" spans="1:11" ht="32">
      <c r="A18" s="2">
        <v>6</v>
      </c>
      <c r="B18" s="2" t="s">
        <v>1212</v>
      </c>
      <c r="C18" s="33">
        <v>11</v>
      </c>
      <c r="D18" s="47">
        <v>0.1</v>
      </c>
      <c r="E18" s="48">
        <f t="shared" si="0"/>
        <v>25008.5</v>
      </c>
      <c r="F18" s="48">
        <f>SUM($D$13:D18)</f>
        <v>0.75</v>
      </c>
      <c r="G18" s="48">
        <f>SUM($E$13:E18)</f>
        <v>187563.75</v>
      </c>
      <c r="H18" s="48">
        <f t="shared" si="1"/>
        <v>-167563.75</v>
      </c>
      <c r="I18" s="48">
        <f t="shared" si="2"/>
        <v>167563.75</v>
      </c>
      <c r="J18" s="2" t="s">
        <v>1496</v>
      </c>
      <c r="K18" s="2" t="s">
        <v>1497</v>
      </c>
    </row>
    <row r="19" spans="1:11" ht="16">
      <c r="A19" s="2">
        <v>7</v>
      </c>
      <c r="B19" s="2" t="s">
        <v>1238</v>
      </c>
      <c r="C19" s="33">
        <v>14</v>
      </c>
      <c r="D19" s="47">
        <v>0.15</v>
      </c>
      <c r="E19" s="48">
        <f t="shared" si="0"/>
        <v>37512.75</v>
      </c>
      <c r="F19" s="48">
        <f>SUM($D$13:D19)</f>
        <v>0.9</v>
      </c>
      <c r="G19" s="48">
        <f>SUM($E$13:E19)</f>
        <v>225076.5</v>
      </c>
      <c r="H19" s="48">
        <f t="shared" si="1"/>
        <v>-205076.5</v>
      </c>
      <c r="I19" s="48">
        <f t="shared" si="2"/>
        <v>205076.5</v>
      </c>
      <c r="J19" s="2" t="s">
        <v>1498</v>
      </c>
      <c r="K19" s="2" t="s">
        <v>1499</v>
      </c>
    </row>
    <row r="20" spans="1:11" ht="32">
      <c r="A20" s="16">
        <v>8</v>
      </c>
      <c r="B20" s="16" t="s">
        <v>1500</v>
      </c>
      <c r="C20" s="49">
        <v>16</v>
      </c>
      <c r="D20" s="50">
        <v>0.1</v>
      </c>
      <c r="E20" s="51">
        <f t="shared" si="0"/>
        <v>25008.5</v>
      </c>
      <c r="F20" s="51">
        <f>SUM($D$13:D20)</f>
        <v>1</v>
      </c>
      <c r="G20" s="51">
        <f>SUM($E$13:E20)</f>
        <v>250085</v>
      </c>
      <c r="H20" s="51">
        <f t="shared" si="1"/>
        <v>-230085</v>
      </c>
      <c r="I20" s="51">
        <f t="shared" si="2"/>
        <v>230085</v>
      </c>
      <c r="J20" s="16" t="s">
        <v>1501</v>
      </c>
      <c r="K20" s="16" t="s">
        <v>1502</v>
      </c>
    </row>
    <row r="23" spans="1:11">
      <c r="A23" s="27" t="s">
        <v>1503</v>
      </c>
      <c r="B23" s="27" t="s">
        <v>1504</v>
      </c>
      <c r="C23" s="27" t="s">
        <v>1376</v>
      </c>
      <c r="D23" s="27" t="s">
        <v>12</v>
      </c>
      <c r="E23" s="27" t="s">
        <v>53</v>
      </c>
    </row>
    <row r="24" spans="1:11" ht="64">
      <c r="A24" s="2" t="s">
        <v>324</v>
      </c>
      <c r="B24" s="2" t="s">
        <v>1379</v>
      </c>
      <c r="C24" s="52">
        <v>0.2</v>
      </c>
      <c r="D24" s="2" t="s">
        <v>1505</v>
      </c>
      <c r="E24" s="2" t="s">
        <v>622</v>
      </c>
    </row>
    <row r="25" spans="1:11" ht="64">
      <c r="A25" s="2" t="s">
        <v>324</v>
      </c>
      <c r="B25" s="2" t="s">
        <v>1382</v>
      </c>
      <c r="C25" s="52">
        <v>0.2</v>
      </c>
      <c r="D25" s="2" t="s">
        <v>1506</v>
      </c>
      <c r="E25" s="2" t="s">
        <v>622</v>
      </c>
    </row>
    <row r="26" spans="1:11" ht="64">
      <c r="A26" s="2" t="s">
        <v>324</v>
      </c>
      <c r="B26" s="2" t="s">
        <v>1385</v>
      </c>
      <c r="C26" s="52">
        <v>0.2</v>
      </c>
      <c r="D26" s="2" t="s">
        <v>1507</v>
      </c>
      <c r="E26" s="2" t="s">
        <v>622</v>
      </c>
    </row>
    <row r="27" spans="1:11" ht="64">
      <c r="A27" s="2" t="s">
        <v>324</v>
      </c>
      <c r="B27" s="2" t="s">
        <v>1387</v>
      </c>
      <c r="C27" s="52">
        <v>0.2</v>
      </c>
      <c r="D27" s="2" t="s">
        <v>1508</v>
      </c>
      <c r="E27" s="2" t="s">
        <v>622</v>
      </c>
    </row>
    <row r="28" spans="1:11" ht="64">
      <c r="A28" s="16" t="s">
        <v>324</v>
      </c>
      <c r="B28" s="16" t="s">
        <v>1390</v>
      </c>
      <c r="C28" s="53">
        <v>0.2</v>
      </c>
      <c r="D28" s="16" t="s">
        <v>1509</v>
      </c>
      <c r="E28" s="16" t="s">
        <v>622</v>
      </c>
    </row>
  </sheetData>
  <mergeCells count="2">
    <mergeCell ref="A1:K1"/>
    <mergeCell ref="A2:K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9"/>
  <sheetViews>
    <sheetView tabSelected="1" workbookViewId="0">
      <selection sqref="A1:J1"/>
    </sheetView>
  </sheetViews>
  <sheetFormatPr baseColWidth="10" defaultColWidth="8.83203125" defaultRowHeight="15"/>
  <cols>
    <col min="1" max="1" width="16" customWidth="1"/>
    <col min="2" max="2" width="28" customWidth="1"/>
    <col min="3" max="3" width="18" customWidth="1"/>
    <col min="4" max="4" width="22.6640625" customWidth="1"/>
    <col min="5" max="5" width="14.1640625" customWidth="1"/>
    <col min="6" max="6" width="18" customWidth="1"/>
    <col min="7" max="7" width="28" customWidth="1"/>
    <col min="8" max="8" width="44" customWidth="1"/>
    <col min="9" max="9" width="46" customWidth="1"/>
    <col min="10" max="10" width="28" customWidth="1"/>
  </cols>
  <sheetData>
    <row r="1" spans="1:10" ht="18">
      <c r="A1" s="64" t="s">
        <v>1510</v>
      </c>
      <c r="B1" s="64"/>
      <c r="C1" s="64"/>
      <c r="D1" s="64"/>
      <c r="E1" s="64"/>
      <c r="F1" s="64"/>
      <c r="G1" s="64"/>
      <c r="H1" s="64"/>
      <c r="I1" s="64"/>
      <c r="J1" s="64"/>
    </row>
    <row r="2" spans="1:10">
      <c r="A2" s="69" t="s">
        <v>1511</v>
      </c>
      <c r="B2" s="69"/>
      <c r="C2" s="69"/>
      <c r="D2" s="69"/>
      <c r="E2" s="69"/>
      <c r="F2" s="69"/>
      <c r="G2" s="69"/>
      <c r="H2" s="69"/>
      <c r="I2" s="69"/>
      <c r="J2" s="69"/>
    </row>
    <row r="4" spans="1:10">
      <c r="A4" s="27" t="s">
        <v>1512</v>
      </c>
      <c r="B4" s="27" t="s">
        <v>1333</v>
      </c>
      <c r="C4" s="27" t="s">
        <v>1099</v>
      </c>
      <c r="D4" s="27" t="s">
        <v>12</v>
      </c>
    </row>
    <row r="5" spans="1:10">
      <c r="A5" t="s">
        <v>1513</v>
      </c>
      <c r="B5" s="54">
        <f>SUMIFS(D13:D38,C13:C38,"Buy")</f>
        <v>262000</v>
      </c>
      <c r="C5" t="s">
        <v>37</v>
      </c>
      <c r="D5" t="s">
        <v>1514</v>
      </c>
    </row>
    <row r="6" spans="1:10">
      <c r="A6" t="s">
        <v>1515</v>
      </c>
      <c r="B6" s="54">
        <f>SUMIFS(E13:E38,C13:C38,"Lease")</f>
        <v>750</v>
      </c>
      <c r="C6" t="s">
        <v>1516</v>
      </c>
      <c r="D6" t="s">
        <v>1517</v>
      </c>
    </row>
    <row r="7" spans="1:10">
      <c r="A7" t="s">
        <v>1518</v>
      </c>
      <c r="B7" s="54">
        <f>SUMIFS(E13:E38,C13:C38,"Rent")</f>
        <v>1050</v>
      </c>
      <c r="C7" t="s">
        <v>1516</v>
      </c>
      <c r="D7" t="s">
        <v>1519</v>
      </c>
    </row>
    <row r="8" spans="1:10">
      <c r="A8" t="s">
        <v>1520</v>
      </c>
      <c r="B8" s="54">
        <f>SUMIFS(D13:D38,C13:C38,"Included")</f>
        <v>0</v>
      </c>
      <c r="C8" t="s">
        <v>37</v>
      </c>
      <c r="D8" t="s">
        <v>1521</v>
      </c>
    </row>
    <row r="9" spans="1:10">
      <c r="A9" t="s">
        <v>1522</v>
      </c>
      <c r="B9" s="54">
        <f>B6+B7</f>
        <v>1800</v>
      </c>
      <c r="C9" t="s">
        <v>1516</v>
      </c>
      <c r="D9" t="s">
        <v>1523</v>
      </c>
    </row>
    <row r="12" spans="1:10" ht="32">
      <c r="A12" s="28" t="s">
        <v>1524</v>
      </c>
      <c r="B12" s="28" t="s">
        <v>1095</v>
      </c>
      <c r="C12" s="28" t="s">
        <v>1525</v>
      </c>
      <c r="D12" s="28" t="s">
        <v>1526</v>
      </c>
      <c r="E12" s="28" t="s">
        <v>1527</v>
      </c>
      <c r="F12" s="28" t="s">
        <v>1528</v>
      </c>
      <c r="G12" s="28" t="s">
        <v>1529</v>
      </c>
      <c r="H12" s="28" t="s">
        <v>1304</v>
      </c>
      <c r="I12" s="28" t="s">
        <v>1530</v>
      </c>
      <c r="J12" s="28" t="s">
        <v>1531</v>
      </c>
    </row>
    <row r="13" spans="1:10" ht="16">
      <c r="A13" s="2" t="s">
        <v>1532</v>
      </c>
      <c r="B13" s="2" t="s">
        <v>1139</v>
      </c>
      <c r="C13" s="33" t="s">
        <v>1533</v>
      </c>
      <c r="D13" s="55">
        <v>0</v>
      </c>
      <c r="E13" s="55">
        <v>0</v>
      </c>
      <c r="F13" s="2" t="s">
        <v>1063</v>
      </c>
      <c r="G13" s="2" t="s">
        <v>1441</v>
      </c>
      <c r="H13" s="2" t="s">
        <v>1534</v>
      </c>
      <c r="I13" s="2"/>
      <c r="J13" s="2" t="s">
        <v>1535</v>
      </c>
    </row>
    <row r="14" spans="1:10" ht="32">
      <c r="A14" s="2" t="s">
        <v>1532</v>
      </c>
      <c r="B14" s="2" t="s">
        <v>1536</v>
      </c>
      <c r="C14" s="33" t="s">
        <v>1537</v>
      </c>
      <c r="D14" s="55">
        <v>0</v>
      </c>
      <c r="E14" s="55">
        <v>750</v>
      </c>
      <c r="F14" s="2" t="s">
        <v>1147</v>
      </c>
      <c r="G14" s="2" t="s">
        <v>1538</v>
      </c>
      <c r="H14" s="2" t="s">
        <v>1539</v>
      </c>
      <c r="I14" s="2"/>
      <c r="J14" s="2" t="s">
        <v>1540</v>
      </c>
    </row>
    <row r="15" spans="1:10" ht="16">
      <c r="A15" s="2" t="s">
        <v>1532</v>
      </c>
      <c r="B15" s="2" t="s">
        <v>1541</v>
      </c>
      <c r="C15" s="33" t="s">
        <v>1149</v>
      </c>
      <c r="D15" s="55">
        <v>0</v>
      </c>
      <c r="E15" s="55">
        <v>750</v>
      </c>
      <c r="F15" s="2" t="s">
        <v>1147</v>
      </c>
      <c r="G15" s="2" t="s">
        <v>1060</v>
      </c>
      <c r="H15" s="2" t="s">
        <v>1542</v>
      </c>
      <c r="I15" s="2"/>
      <c r="J15" s="2" t="s">
        <v>1543</v>
      </c>
    </row>
    <row r="16" spans="1:10" ht="32">
      <c r="A16" s="2" t="s">
        <v>1544</v>
      </c>
      <c r="B16" s="2" t="s">
        <v>1545</v>
      </c>
      <c r="C16" s="33" t="s">
        <v>1113</v>
      </c>
      <c r="D16" s="55">
        <v>139900</v>
      </c>
      <c r="E16" s="55">
        <v>0</v>
      </c>
      <c r="F16" s="2" t="s">
        <v>1063</v>
      </c>
      <c r="G16" s="2" t="s">
        <v>1418</v>
      </c>
      <c r="H16" s="2" t="s">
        <v>1546</v>
      </c>
      <c r="I16" s="2" t="s">
        <v>331</v>
      </c>
      <c r="J16" s="2" t="s">
        <v>1547</v>
      </c>
    </row>
    <row r="17" spans="1:10" ht="16">
      <c r="A17" s="2" t="s">
        <v>1544</v>
      </c>
      <c r="B17" s="2" t="s">
        <v>1548</v>
      </c>
      <c r="C17" s="33" t="s">
        <v>1113</v>
      </c>
      <c r="D17" s="55">
        <v>85000</v>
      </c>
      <c r="E17" s="55">
        <v>0</v>
      </c>
      <c r="F17" s="2" t="s">
        <v>1063</v>
      </c>
      <c r="G17" s="2" t="s">
        <v>1120</v>
      </c>
      <c r="H17" s="2" t="s">
        <v>1549</v>
      </c>
      <c r="I17" s="2" t="s">
        <v>459</v>
      </c>
      <c r="J17" s="2" t="s">
        <v>1550</v>
      </c>
    </row>
    <row r="18" spans="1:10" ht="32">
      <c r="A18" s="2" t="s">
        <v>1544</v>
      </c>
      <c r="B18" s="2" t="s">
        <v>1123</v>
      </c>
      <c r="C18" s="33" t="s">
        <v>1113</v>
      </c>
      <c r="D18" s="55">
        <v>15850</v>
      </c>
      <c r="E18" s="55">
        <v>0</v>
      </c>
      <c r="F18" s="2" t="s">
        <v>1063</v>
      </c>
      <c r="G18" s="2" t="s">
        <v>1127</v>
      </c>
      <c r="H18" s="2" t="s">
        <v>1551</v>
      </c>
      <c r="I18" s="2" t="s">
        <v>504</v>
      </c>
      <c r="J18" s="2" t="s">
        <v>1552</v>
      </c>
    </row>
    <row r="19" spans="1:10" ht="16">
      <c r="A19" s="2" t="s">
        <v>1553</v>
      </c>
      <c r="B19" s="2" t="s">
        <v>1554</v>
      </c>
      <c r="C19" s="33" t="s">
        <v>1149</v>
      </c>
      <c r="D19" s="55">
        <v>0</v>
      </c>
      <c r="E19" s="55">
        <v>300</v>
      </c>
      <c r="F19" s="2" t="s">
        <v>1147</v>
      </c>
      <c r="G19" s="2" t="s">
        <v>1555</v>
      </c>
      <c r="H19" s="2" t="s">
        <v>1556</v>
      </c>
      <c r="I19" s="2"/>
      <c r="J19" s="2" t="s">
        <v>1557</v>
      </c>
    </row>
    <row r="20" spans="1:10" ht="32">
      <c r="A20" s="2" t="s">
        <v>1558</v>
      </c>
      <c r="B20" s="2" t="s">
        <v>1559</v>
      </c>
      <c r="C20" s="33" t="s">
        <v>1113</v>
      </c>
      <c r="D20" s="55">
        <v>750</v>
      </c>
      <c r="E20" s="55">
        <v>0</v>
      </c>
      <c r="F20" s="2" t="s">
        <v>1560</v>
      </c>
      <c r="G20" s="2" t="s">
        <v>1154</v>
      </c>
      <c r="H20" s="2" t="s">
        <v>1561</v>
      </c>
      <c r="I20" s="2" t="s">
        <v>331</v>
      </c>
      <c r="J20" s="2" t="s">
        <v>1562</v>
      </c>
    </row>
    <row r="21" spans="1:10" ht="16">
      <c r="A21" s="2" t="s">
        <v>1558</v>
      </c>
      <c r="B21" s="2" t="s">
        <v>1563</v>
      </c>
      <c r="C21" s="33" t="s">
        <v>1149</v>
      </c>
      <c r="D21" s="55">
        <v>0</v>
      </c>
      <c r="E21" s="55">
        <v>0</v>
      </c>
      <c r="F21" s="2" t="s">
        <v>1147</v>
      </c>
      <c r="G21" s="2" t="s">
        <v>1154</v>
      </c>
      <c r="H21" s="2" t="s">
        <v>1564</v>
      </c>
      <c r="I21" s="2"/>
      <c r="J21" s="2" t="s">
        <v>1565</v>
      </c>
    </row>
    <row r="22" spans="1:10" ht="16">
      <c r="A22" s="2" t="s">
        <v>1066</v>
      </c>
      <c r="B22" s="2" t="s">
        <v>1566</v>
      </c>
      <c r="C22" s="33" t="s">
        <v>1219</v>
      </c>
      <c r="D22" s="55">
        <v>15000</v>
      </c>
      <c r="E22" s="55">
        <v>0</v>
      </c>
      <c r="F22" s="2" t="s">
        <v>1560</v>
      </c>
      <c r="G22" s="2" t="s">
        <v>1220</v>
      </c>
      <c r="H22" s="2" t="s">
        <v>1567</v>
      </c>
      <c r="I22" s="2"/>
      <c r="J22" s="2" t="s">
        <v>1568</v>
      </c>
    </row>
    <row r="23" spans="1:10" ht="16">
      <c r="A23" s="2" t="s">
        <v>1066</v>
      </c>
      <c r="B23" s="2" t="s">
        <v>1227</v>
      </c>
      <c r="C23" s="33" t="s">
        <v>1113</v>
      </c>
      <c r="D23" s="55">
        <v>5000</v>
      </c>
      <c r="E23" s="55">
        <v>0</v>
      </c>
      <c r="F23" s="2" t="s">
        <v>1063</v>
      </c>
      <c r="G23" s="2" t="s">
        <v>1569</v>
      </c>
      <c r="H23" s="2" t="s">
        <v>1570</v>
      </c>
      <c r="I23" s="2"/>
      <c r="J23" s="2" t="s">
        <v>1571</v>
      </c>
    </row>
    <row r="24" spans="1:10" ht="32">
      <c r="A24" s="2" t="s">
        <v>1066</v>
      </c>
      <c r="B24" s="2" t="s">
        <v>1572</v>
      </c>
      <c r="C24" s="33" t="s">
        <v>1113</v>
      </c>
      <c r="D24" s="55">
        <v>8000</v>
      </c>
      <c r="E24" s="55">
        <v>0</v>
      </c>
      <c r="F24" s="2" t="s">
        <v>1063</v>
      </c>
      <c r="G24" s="2" t="s">
        <v>1154</v>
      </c>
      <c r="H24" s="2" t="s">
        <v>1573</v>
      </c>
      <c r="I24" s="2" t="s">
        <v>622</v>
      </c>
      <c r="J24" s="2" t="s">
        <v>1574</v>
      </c>
    </row>
    <row r="25" spans="1:10" ht="32">
      <c r="A25" s="2" t="s">
        <v>1575</v>
      </c>
      <c r="B25" s="2" t="s">
        <v>1576</v>
      </c>
      <c r="C25" s="33" t="s">
        <v>1113</v>
      </c>
      <c r="D25" s="55">
        <v>6000</v>
      </c>
      <c r="E25" s="55">
        <v>0</v>
      </c>
      <c r="F25" s="2" t="s">
        <v>1560</v>
      </c>
      <c r="G25" s="2" t="s">
        <v>1577</v>
      </c>
      <c r="H25" s="2" t="s">
        <v>1578</v>
      </c>
      <c r="I25" s="2" t="s">
        <v>622</v>
      </c>
      <c r="J25" s="2" t="s">
        <v>1579</v>
      </c>
    </row>
    <row r="26" spans="1:10" ht="16">
      <c r="A26" s="2" t="s">
        <v>1575</v>
      </c>
      <c r="B26" s="2" t="s">
        <v>1270</v>
      </c>
      <c r="C26" s="33" t="s">
        <v>1113</v>
      </c>
      <c r="D26" s="55">
        <v>0</v>
      </c>
      <c r="E26" s="55">
        <v>100</v>
      </c>
      <c r="F26" s="2" t="s">
        <v>1147</v>
      </c>
      <c r="G26" s="2" t="s">
        <v>1154</v>
      </c>
      <c r="H26" s="2" t="s">
        <v>1580</v>
      </c>
      <c r="I26" s="2"/>
      <c r="J26" s="2" t="s">
        <v>1581</v>
      </c>
    </row>
    <row r="27" spans="1:10" ht="16">
      <c r="A27" s="2" t="s">
        <v>1575</v>
      </c>
      <c r="B27" s="2" t="s">
        <v>1276</v>
      </c>
      <c r="C27" s="33" t="s">
        <v>1113</v>
      </c>
      <c r="D27" s="55">
        <v>0</v>
      </c>
      <c r="E27" s="55">
        <v>150</v>
      </c>
      <c r="F27" s="2" t="s">
        <v>1147</v>
      </c>
      <c r="G27" s="2" t="s">
        <v>1154</v>
      </c>
      <c r="H27" s="2" t="s">
        <v>1582</v>
      </c>
      <c r="I27" s="2"/>
      <c r="J27" s="2" t="s">
        <v>1581</v>
      </c>
    </row>
    <row r="28" spans="1:10" ht="16">
      <c r="A28" s="2" t="s">
        <v>1583</v>
      </c>
      <c r="B28" s="2" t="s">
        <v>1584</v>
      </c>
      <c r="C28" s="33" t="s">
        <v>1113</v>
      </c>
      <c r="D28" s="55">
        <v>1500</v>
      </c>
      <c r="E28" s="55">
        <v>0</v>
      </c>
      <c r="F28" s="2" t="s">
        <v>1063</v>
      </c>
      <c r="G28" s="2" t="s">
        <v>1287</v>
      </c>
      <c r="H28" s="2" t="s">
        <v>1585</v>
      </c>
      <c r="I28" s="2" t="s">
        <v>619</v>
      </c>
      <c r="J28" s="2" t="s">
        <v>1586</v>
      </c>
    </row>
    <row r="29" spans="1:10" ht="32">
      <c r="A29" s="16" t="s">
        <v>1583</v>
      </c>
      <c r="B29" s="16" t="s">
        <v>1071</v>
      </c>
      <c r="C29" s="49" t="s">
        <v>1587</v>
      </c>
      <c r="D29" s="56">
        <v>0</v>
      </c>
      <c r="E29" s="56">
        <f>'Build Calculator'!I12</f>
        <v>4033.2809254593867</v>
      </c>
      <c r="F29" s="16" t="s">
        <v>1147</v>
      </c>
      <c r="G29" s="16" t="s">
        <v>1287</v>
      </c>
      <c r="H29" s="16" t="s">
        <v>1588</v>
      </c>
      <c r="I29" s="16" t="s">
        <v>1346</v>
      </c>
      <c r="J29" s="16" t="s">
        <v>1589</v>
      </c>
    </row>
  </sheetData>
  <mergeCells count="2">
    <mergeCell ref="A1:J1"/>
    <mergeCell ref="A2:J2"/>
  </mergeCells>
  <dataValidations count="1">
    <dataValidation type="list" sqref="C13:C29" xr:uid="{00000000-0002-0000-0800-000000000000}">
      <formula1>"Buy,Lease,Rent,Buy or Lease,Included,N/A,Rent / Ongoing"</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Summary</vt:lpstr>
      <vt:lpstr>Costings</vt:lpstr>
      <vt:lpstr>Budget Add-ons</vt:lpstr>
      <vt:lpstr>Assumptions</vt:lpstr>
      <vt:lpstr>Builder Leads</vt:lpstr>
      <vt:lpstr>Build Calculator</vt:lpstr>
      <vt:lpstr>Australia Inputs</vt:lpstr>
      <vt:lpstr>Build Calendar</vt:lpstr>
      <vt:lpstr>Lease vs Buy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Christine de Vries</cp:lastModifiedBy>
  <dcterms:created xsi:type="dcterms:W3CDTF">2026-06-20T09:06:31Z</dcterms:created>
  <dcterms:modified xsi:type="dcterms:W3CDTF">2026-06-20T09:06:31Z</dcterms:modified>
</cp:coreProperties>
</file>